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居民" sheetId="4" r:id="rId1"/>
    <sheet name="工厂" sheetId="5" r:id="rId2"/>
  </sheets>
  <calcPr calcId="144525" concurrentCalc="0"/>
</workbook>
</file>

<file path=xl/sharedStrings.xml><?xml version="1.0" encoding="utf-8"?>
<sst xmlns="http://schemas.openxmlformats.org/spreadsheetml/2006/main" count="39">
  <si>
    <t>分布式光伏电站收益表</t>
  </si>
  <si>
    <t>屋顶占用面积（m²）</t>
  </si>
  <si>
    <t>570.9/346块</t>
  </si>
  <si>
    <t>电站规模（Wp)</t>
  </si>
  <si>
    <t>年平均发电量（kWh)</t>
  </si>
  <si>
    <t>25年总发电量（kWh)</t>
  </si>
  <si>
    <t>初始单瓦投资额（元）</t>
  </si>
  <si>
    <t>初始投资额（元）</t>
  </si>
  <si>
    <t>实际投资额（元）</t>
  </si>
  <si>
    <t>20年国家补贴收益（0.37元/度）</t>
  </si>
  <si>
    <t>3年佛山地方政府补贴收益（0.15元/度）</t>
  </si>
  <si>
    <t>自己全额出资</t>
  </si>
  <si>
    <t>自己全额出资30% 银行贷款70%</t>
  </si>
  <si>
    <t>银行全额贷款</t>
  </si>
  <si>
    <t>自用电费 元/度</t>
  </si>
  <si>
    <t>电费及自用比例</t>
  </si>
  <si>
    <t>自用比例</t>
  </si>
  <si>
    <t>上网比例</t>
  </si>
  <si>
    <t>上网电费</t>
  </si>
  <si>
    <t>25年总收益</t>
  </si>
  <si>
    <t>前三年每年平均收益</t>
  </si>
  <si>
    <t>前三年总收益</t>
  </si>
  <si>
    <t>国家补贴剩下17年每年收益</t>
  </si>
  <si>
    <t>国家补贴剩下17年总收益</t>
  </si>
  <si>
    <t>前四年总收益</t>
  </si>
  <si>
    <t>前五年总收益</t>
  </si>
  <si>
    <t>银行贷款手续费 3.5%/年 共5年</t>
  </si>
  <si>
    <t>互盈光赠送补贴5年总额度</t>
  </si>
  <si>
    <t>互盈光赠送补贴每年额度</t>
  </si>
  <si>
    <t>回收周期（年）</t>
  </si>
  <si>
    <t>4年零3个月</t>
  </si>
  <si>
    <t>4年零10个月</t>
  </si>
  <si>
    <t>5年零3个月</t>
  </si>
  <si>
    <t>年收益计算方式：</t>
  </si>
  <si>
    <t>自用电费价格*自用比例*年发电数+上网电价*上网比例*年发电数+补贴金额*年发电数</t>
  </si>
  <si>
    <t>收益表</t>
  </si>
  <si>
    <t>佛山市初装补贴（元/kWh）</t>
  </si>
  <si>
    <t>20年国家补贴收益（0.42元/度）</t>
  </si>
  <si>
    <t>自己全额出资% 银行贷款%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</si>
</sst>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27" borderId="9" applyNumberFormat="0" applyAlignment="0" applyProtection="0">
      <alignment vertical="center"/>
    </xf>
    <xf numFmtId="0" fontId="22" fillId="27" borderId="4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center" wrapText="1"/>
    </xf>
    <xf numFmtId="9" fontId="2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7" fontId="2" fillId="3" borderId="2" xfId="0" applyNumberFormat="1" applyFon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abSelected="1" zoomScale="85" zoomScaleNormal="85" workbookViewId="0">
      <selection activeCell="F9" sqref="F9"/>
    </sheetView>
  </sheetViews>
  <sheetFormatPr defaultColWidth="9" defaultRowHeight="13.5" outlineLevelCol="3"/>
  <cols>
    <col min="1" max="1" width="34.875" customWidth="1"/>
    <col min="2" max="2" width="17.5" customWidth="1"/>
    <col min="3" max="3" width="22.25" customWidth="1"/>
    <col min="4" max="4" width="18" customWidth="1"/>
  </cols>
  <sheetData>
    <row r="1" ht="24.75" customHeight="1" spans="1:4">
      <c r="A1" s="1" t="s">
        <v>0</v>
      </c>
      <c r="B1" s="1"/>
      <c r="C1" s="1"/>
      <c r="D1" s="1"/>
    </row>
    <row r="2" ht="16.5" spans="1:4">
      <c r="A2" s="2" t="s">
        <v>1</v>
      </c>
      <c r="B2" s="3" t="s">
        <v>2</v>
      </c>
      <c r="C2" s="3"/>
      <c r="D2" s="3"/>
    </row>
    <row r="3" ht="16.5" spans="1:4">
      <c r="A3" s="2" t="s">
        <v>3</v>
      </c>
      <c r="B3" s="3">
        <v>98610</v>
      </c>
      <c r="C3" s="3"/>
      <c r="D3" s="3"/>
    </row>
    <row r="4" ht="16.5" spans="1:4">
      <c r="A4" s="2" t="s">
        <v>4</v>
      </c>
      <c r="B4" s="3">
        <f>B3*1.3</f>
        <v>128193</v>
      </c>
      <c r="C4" s="3"/>
      <c r="D4" s="3"/>
    </row>
    <row r="5" ht="16.5" spans="1:4">
      <c r="A5" s="2" t="s">
        <v>5</v>
      </c>
      <c r="B5" s="3">
        <f>B4*25</f>
        <v>3204825</v>
      </c>
      <c r="C5" s="3"/>
      <c r="D5" s="3"/>
    </row>
    <row r="6" ht="16.5" spans="1:4">
      <c r="A6" s="2" t="s">
        <v>6</v>
      </c>
      <c r="B6" s="3">
        <v>12</v>
      </c>
      <c r="C6" s="3"/>
      <c r="D6" s="3"/>
    </row>
    <row r="7" ht="16.5" spans="1:4">
      <c r="A7" s="2" t="s">
        <v>7</v>
      </c>
      <c r="B7" s="3">
        <f>B6*B3</f>
        <v>1183320</v>
      </c>
      <c r="C7" s="3"/>
      <c r="D7" s="3"/>
    </row>
    <row r="8" ht="16.5" spans="1:4">
      <c r="A8" s="4" t="s">
        <v>8</v>
      </c>
      <c r="B8" s="18">
        <f>B7</f>
        <v>1183320</v>
      </c>
      <c r="C8" s="18"/>
      <c r="D8" s="18"/>
    </row>
    <row r="9" ht="16.5" spans="1:4">
      <c r="A9" s="2" t="s">
        <v>9</v>
      </c>
      <c r="B9" s="3">
        <f>B4*0.37*20</f>
        <v>948628.2</v>
      </c>
      <c r="C9" s="3"/>
      <c r="D9" s="3"/>
    </row>
    <row r="10" ht="20.1" customHeight="1" spans="1:4">
      <c r="A10" s="2" t="s">
        <v>10</v>
      </c>
      <c r="B10" s="3">
        <f>B4*0.15*3</f>
        <v>57686.85</v>
      </c>
      <c r="C10" s="3"/>
      <c r="D10" s="3"/>
    </row>
    <row r="11" ht="32.25" customHeight="1" spans="1:4">
      <c r="A11" s="5"/>
      <c r="B11" s="6" t="s">
        <v>11</v>
      </c>
      <c r="C11" s="6" t="s">
        <v>12</v>
      </c>
      <c r="D11" s="6" t="s">
        <v>13</v>
      </c>
    </row>
    <row r="12" ht="16.5" spans="1:4">
      <c r="A12" s="7"/>
      <c r="B12" s="6" t="s">
        <v>14</v>
      </c>
      <c r="C12" s="6" t="str">
        <f t="shared" ref="C12:C24" si="0">B12</f>
        <v>自用电费 元/度</v>
      </c>
      <c r="D12" s="6" t="s">
        <v>14</v>
      </c>
    </row>
    <row r="13" ht="16.5" spans="1:4">
      <c r="A13" s="2" t="s">
        <v>15</v>
      </c>
      <c r="B13" s="8">
        <v>0.67</v>
      </c>
      <c r="C13" s="8">
        <f t="shared" si="0"/>
        <v>0.67</v>
      </c>
      <c r="D13" s="8">
        <f t="shared" ref="D13:D18" si="1">B13</f>
        <v>0.67</v>
      </c>
    </row>
    <row r="14" ht="16.5" spans="1:4">
      <c r="A14" s="2"/>
      <c r="B14" s="9" t="s">
        <v>16</v>
      </c>
      <c r="C14" s="9" t="str">
        <f t="shared" si="0"/>
        <v>自用比例</v>
      </c>
      <c r="D14" s="9" t="s">
        <v>16</v>
      </c>
    </row>
    <row r="15" ht="16.5" spans="1:4">
      <c r="A15" s="2"/>
      <c r="B15" s="10">
        <v>0.7</v>
      </c>
      <c r="C15" s="10">
        <f t="shared" si="0"/>
        <v>0.7</v>
      </c>
      <c r="D15" s="10">
        <f t="shared" si="1"/>
        <v>0.7</v>
      </c>
    </row>
    <row r="16" ht="16.5" spans="1:4">
      <c r="A16" s="2"/>
      <c r="B16" s="9" t="s">
        <v>17</v>
      </c>
      <c r="C16" s="9" t="str">
        <f t="shared" si="0"/>
        <v>上网比例</v>
      </c>
      <c r="D16" s="9" t="s">
        <v>17</v>
      </c>
    </row>
    <row r="17" ht="16.5" spans="1:4">
      <c r="A17" s="2"/>
      <c r="B17" s="10">
        <f>1-B15</f>
        <v>0.3</v>
      </c>
      <c r="C17" s="10">
        <f t="shared" si="0"/>
        <v>0.3</v>
      </c>
      <c r="D17" s="10">
        <f t="shared" si="1"/>
        <v>0.3</v>
      </c>
    </row>
    <row r="18" ht="16.5" spans="1:4">
      <c r="A18" s="2" t="s">
        <v>18</v>
      </c>
      <c r="B18" s="11">
        <v>0.45</v>
      </c>
      <c r="C18" s="11">
        <f t="shared" si="0"/>
        <v>0.45</v>
      </c>
      <c r="D18" s="11">
        <f t="shared" si="1"/>
        <v>0.45</v>
      </c>
    </row>
    <row r="19" ht="16.5" spans="1:4">
      <c r="A19" s="2" t="s">
        <v>19</v>
      </c>
      <c r="B19" s="8">
        <f>B21+B23+B18*B4*B17*5+B13*B4*B15*5</f>
        <v>3070222.35</v>
      </c>
      <c r="C19" s="8">
        <f t="shared" si="0"/>
        <v>3070222.35</v>
      </c>
      <c r="D19" s="8">
        <f t="shared" ref="D19:D22" si="2">B19</f>
        <v>3070222.35</v>
      </c>
    </row>
    <row r="20" ht="16.5" spans="1:4">
      <c r="A20" s="2" t="s">
        <v>20</v>
      </c>
      <c r="B20" s="8">
        <f>B13*B4*B15+B18*B4*B17+(0.42+0.15)*B4</f>
        <v>150498.582</v>
      </c>
      <c r="C20" s="8">
        <f t="shared" si="0"/>
        <v>150498.582</v>
      </c>
      <c r="D20" s="8">
        <f t="shared" si="2"/>
        <v>150498.582</v>
      </c>
    </row>
    <row r="21" ht="16.5" spans="1:4">
      <c r="A21" s="2" t="s">
        <v>21</v>
      </c>
      <c r="B21" s="12">
        <f>B20*3</f>
        <v>451495.746</v>
      </c>
      <c r="C21" s="12">
        <f t="shared" si="0"/>
        <v>451495.746</v>
      </c>
      <c r="D21" s="12">
        <f>D20*3</f>
        <v>451495.746</v>
      </c>
    </row>
    <row r="22" ht="16.5" spans="1:4">
      <c r="A22" s="2" t="s">
        <v>22</v>
      </c>
      <c r="B22" s="8">
        <f>B13*B4*B15+B18*B4*B17+0.42*B4</f>
        <v>131269.632</v>
      </c>
      <c r="C22" s="8">
        <f t="shared" si="0"/>
        <v>131269.632</v>
      </c>
      <c r="D22" s="8">
        <f t="shared" si="2"/>
        <v>131269.632</v>
      </c>
    </row>
    <row r="23" ht="16.5" spans="1:4">
      <c r="A23" s="2" t="s">
        <v>23</v>
      </c>
      <c r="B23" s="13">
        <f>B22*17</f>
        <v>2231583.744</v>
      </c>
      <c r="C23" s="13">
        <f t="shared" si="0"/>
        <v>2231583.744</v>
      </c>
      <c r="D23" s="13">
        <f>D22*17</f>
        <v>2231583.744</v>
      </c>
    </row>
    <row r="24" ht="16.5" spans="1:4">
      <c r="A24" s="4" t="s">
        <v>24</v>
      </c>
      <c r="B24" s="14">
        <f>B21+B22</f>
        <v>582765.378</v>
      </c>
      <c r="C24" s="14">
        <f t="shared" si="0"/>
        <v>582765.378</v>
      </c>
      <c r="D24" s="14"/>
    </row>
    <row r="25" ht="16.5" spans="1:4">
      <c r="A25" s="4" t="s">
        <v>25</v>
      </c>
      <c r="B25" s="14"/>
      <c r="C25" s="14"/>
      <c r="D25" s="14">
        <f>D21+D22*2</f>
        <v>714035.01</v>
      </c>
    </row>
    <row r="26" ht="16.5" spans="1:4">
      <c r="A26" s="15" t="s">
        <v>26</v>
      </c>
      <c r="B26" s="13"/>
      <c r="C26" s="13">
        <f>B7*0.7*0.165</f>
        <v>136673.46</v>
      </c>
      <c r="D26" s="13">
        <f>B7*0.165</f>
        <v>195247.8</v>
      </c>
    </row>
    <row r="27" ht="16.5" spans="1:4">
      <c r="A27" s="4" t="s">
        <v>27</v>
      </c>
      <c r="B27" s="14">
        <f>B3*6*0.9</f>
        <v>532494</v>
      </c>
      <c r="C27" s="14">
        <f>B27</f>
        <v>532494</v>
      </c>
      <c r="D27" s="14">
        <f>B3*6</f>
        <v>591660</v>
      </c>
    </row>
    <row r="28" ht="16.5" spans="1:4">
      <c r="A28" s="2" t="s">
        <v>28</v>
      </c>
      <c r="B28" s="13">
        <f>B27/5</f>
        <v>106498.8</v>
      </c>
      <c r="C28" s="13">
        <f>B28</f>
        <v>106498.8</v>
      </c>
      <c r="D28" s="13">
        <f>D27/5</f>
        <v>118332</v>
      </c>
    </row>
    <row r="29" ht="16.5" spans="1:4">
      <c r="A29" s="2" t="s">
        <v>29</v>
      </c>
      <c r="B29" s="16" t="s">
        <v>30</v>
      </c>
      <c r="C29" s="16" t="s">
        <v>31</v>
      </c>
      <c r="D29" s="16" t="s">
        <v>32</v>
      </c>
    </row>
    <row r="30" ht="30" customHeight="1" spans="1:4">
      <c r="A30" s="2" t="s">
        <v>33</v>
      </c>
      <c r="B30" s="17" t="s">
        <v>34</v>
      </c>
      <c r="C30" s="17"/>
      <c r="D30" s="17"/>
    </row>
  </sheetData>
  <mergeCells count="13">
    <mergeCell ref="A1:D1"/>
    <mergeCell ref="B2:D2"/>
    <mergeCell ref="B3:D3"/>
    <mergeCell ref="B4:D4"/>
    <mergeCell ref="B5:D5"/>
    <mergeCell ref="B6:D6"/>
    <mergeCell ref="B7:D7"/>
    <mergeCell ref="B8:D8"/>
    <mergeCell ref="B9:D9"/>
    <mergeCell ref="B10:D10"/>
    <mergeCell ref="B30:D30"/>
    <mergeCell ref="A11:A12"/>
    <mergeCell ref="A13:A17"/>
  </mergeCells>
  <printOptions horizontalCentered="1"/>
  <pageMargins left="0.554166666666667" right="0.554166666666667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workbookViewId="0">
      <selection activeCell="B7" sqref="B7:D7"/>
    </sheetView>
  </sheetViews>
  <sheetFormatPr defaultColWidth="9" defaultRowHeight="13.5" outlineLevelCol="3"/>
  <cols>
    <col min="1" max="1" width="34.875" customWidth="1"/>
    <col min="2" max="2" width="21.5" customWidth="1"/>
    <col min="3" max="3" width="23.5" customWidth="1"/>
    <col min="4" max="4" width="23.875" customWidth="1"/>
  </cols>
  <sheetData>
    <row r="1" ht="18.75" spans="1:4">
      <c r="A1" s="1" t="s">
        <v>35</v>
      </c>
      <c r="B1" s="1"/>
      <c r="C1" s="1"/>
      <c r="D1" s="1"/>
    </row>
    <row r="2" ht="16.5" spans="1:4">
      <c r="A2" s="2" t="s">
        <v>1</v>
      </c>
      <c r="B2" s="3">
        <v>4000</v>
      </c>
      <c r="C2" s="3"/>
      <c r="D2" s="3"/>
    </row>
    <row r="3" ht="16.5" spans="1:4">
      <c r="A3" s="2" t="s">
        <v>3</v>
      </c>
      <c r="B3" s="3">
        <v>400000</v>
      </c>
      <c r="C3" s="3"/>
      <c r="D3" s="3"/>
    </row>
    <row r="4" ht="16.5" spans="1:4">
      <c r="A4" s="2" t="s">
        <v>4</v>
      </c>
      <c r="B4" s="3">
        <f>B3*1.3</f>
        <v>520000</v>
      </c>
      <c r="C4" s="3"/>
      <c r="D4" s="3"/>
    </row>
    <row r="5" ht="16.5" spans="1:4">
      <c r="A5" s="2" t="s">
        <v>5</v>
      </c>
      <c r="B5" s="3">
        <f>B4*25</f>
        <v>13000000</v>
      </c>
      <c r="C5" s="3"/>
      <c r="D5" s="3"/>
    </row>
    <row r="6" ht="16.5" spans="1:4">
      <c r="A6" s="2" t="s">
        <v>6</v>
      </c>
      <c r="B6" s="3">
        <v>7.5</v>
      </c>
      <c r="C6" s="3"/>
      <c r="D6" s="3"/>
    </row>
    <row r="7" ht="16.5" spans="1:4">
      <c r="A7" s="2" t="s">
        <v>7</v>
      </c>
      <c r="B7" s="3">
        <f>B6*B3</f>
        <v>3000000</v>
      </c>
      <c r="C7" s="3"/>
      <c r="D7" s="3"/>
    </row>
    <row r="8" ht="16.5" spans="1:4">
      <c r="A8" s="2" t="s">
        <v>36</v>
      </c>
      <c r="B8" s="3">
        <v>0</v>
      </c>
      <c r="C8" s="3"/>
      <c r="D8" s="3"/>
    </row>
    <row r="9" ht="16.5" spans="1:4">
      <c r="A9" s="4" t="s">
        <v>8</v>
      </c>
      <c r="B9" s="3">
        <f>B7-B8</f>
        <v>3000000</v>
      </c>
      <c r="C9" s="3"/>
      <c r="D9" s="3"/>
    </row>
    <row r="10" ht="16.5" spans="1:4">
      <c r="A10" s="2" t="s">
        <v>37</v>
      </c>
      <c r="B10" s="3">
        <f>B4*0.42*20</f>
        <v>4368000</v>
      </c>
      <c r="C10" s="3"/>
      <c r="D10" s="3"/>
    </row>
    <row r="11" ht="20.1" customHeight="1" spans="1:4">
      <c r="A11" s="2" t="s">
        <v>10</v>
      </c>
      <c r="B11" s="3">
        <f>B4*0.15*3</f>
        <v>234000</v>
      </c>
      <c r="C11" s="3"/>
      <c r="D11" s="3"/>
    </row>
    <row r="12" ht="16.5" spans="1:4">
      <c r="A12" s="5"/>
      <c r="B12" s="6" t="s">
        <v>11</v>
      </c>
      <c r="C12" s="6" t="s">
        <v>38</v>
      </c>
      <c r="D12" s="6" t="s">
        <v>13</v>
      </c>
    </row>
    <row r="13" ht="16.5" spans="1:4">
      <c r="A13" s="7"/>
      <c r="B13" s="6" t="s">
        <v>14</v>
      </c>
      <c r="C13" s="6" t="str">
        <f t="shared" ref="C13:C25" si="0">B13</f>
        <v>自用电费 元/度</v>
      </c>
      <c r="D13" s="6" t="s">
        <v>14</v>
      </c>
    </row>
    <row r="14" ht="16.5" spans="1:4">
      <c r="A14" s="2" t="s">
        <v>15</v>
      </c>
      <c r="B14" s="8">
        <v>0.8</v>
      </c>
      <c r="C14" s="8">
        <f t="shared" si="0"/>
        <v>0.8</v>
      </c>
      <c r="D14" s="8">
        <f t="shared" ref="D14:D21" si="1">B14</f>
        <v>0.8</v>
      </c>
    </row>
    <row r="15" ht="16.5" spans="1:4">
      <c r="A15" s="2"/>
      <c r="B15" s="9" t="s">
        <v>16</v>
      </c>
      <c r="C15" s="9" t="str">
        <f t="shared" si="0"/>
        <v>自用比例</v>
      </c>
      <c r="D15" s="9" t="s">
        <v>16</v>
      </c>
    </row>
    <row r="16" ht="16.5" spans="1:4">
      <c r="A16" s="2"/>
      <c r="B16" s="10">
        <v>0.9</v>
      </c>
      <c r="C16" s="10">
        <f t="shared" si="0"/>
        <v>0.9</v>
      </c>
      <c r="D16" s="10">
        <f t="shared" si="1"/>
        <v>0.9</v>
      </c>
    </row>
    <row r="17" ht="16.5" spans="1:4">
      <c r="A17" s="2"/>
      <c r="B17" s="9" t="s">
        <v>17</v>
      </c>
      <c r="C17" s="9" t="str">
        <f t="shared" si="0"/>
        <v>上网比例</v>
      </c>
      <c r="D17" s="9" t="s">
        <v>17</v>
      </c>
    </row>
    <row r="18" ht="16.5" spans="1:4">
      <c r="A18" s="2"/>
      <c r="B18" s="10">
        <f>1-B16</f>
        <v>0.1</v>
      </c>
      <c r="C18" s="10">
        <f t="shared" si="0"/>
        <v>0.1</v>
      </c>
      <c r="D18" s="10">
        <f t="shared" si="1"/>
        <v>0.1</v>
      </c>
    </row>
    <row r="19" ht="16.5" spans="1:4">
      <c r="A19" s="2" t="s">
        <v>18</v>
      </c>
      <c r="B19" s="11">
        <v>0.45</v>
      </c>
      <c r="C19" s="11">
        <f t="shared" si="0"/>
        <v>0.45</v>
      </c>
      <c r="D19" s="11">
        <f t="shared" si="1"/>
        <v>0.45</v>
      </c>
    </row>
    <row r="20" ht="16.5" spans="1:4">
      <c r="A20" s="2" t="s">
        <v>19</v>
      </c>
      <c r="B20" s="8">
        <f>B22+B24+B19*B4*B18*5+B14*B4*B16*5</f>
        <v>14547000</v>
      </c>
      <c r="C20" s="8">
        <f t="shared" si="0"/>
        <v>14547000</v>
      </c>
      <c r="D20" s="8">
        <f t="shared" si="1"/>
        <v>14547000</v>
      </c>
    </row>
    <row r="21" ht="16.5" spans="1:4">
      <c r="A21" s="2" t="s">
        <v>20</v>
      </c>
      <c r="B21" s="8">
        <f>B14*B4*B16+B19*B4*B18+(0.42+0.15)*B4</f>
        <v>694200</v>
      </c>
      <c r="C21" s="8">
        <f t="shared" si="0"/>
        <v>694200</v>
      </c>
      <c r="D21" s="8">
        <f t="shared" si="1"/>
        <v>694200</v>
      </c>
    </row>
    <row r="22" ht="16.5" spans="1:4">
      <c r="A22" s="2" t="s">
        <v>21</v>
      </c>
      <c r="B22" s="12">
        <f>B21*3</f>
        <v>2082600</v>
      </c>
      <c r="C22" s="12">
        <f t="shared" si="0"/>
        <v>2082600</v>
      </c>
      <c r="D22" s="12">
        <f>D21*3</f>
        <v>2082600</v>
      </c>
    </row>
    <row r="23" ht="16.5" spans="1:4">
      <c r="A23" s="2" t="s">
        <v>22</v>
      </c>
      <c r="B23" s="8">
        <f>B14*B4*B16+B19*B4*B18+0.42*B4</f>
        <v>616200</v>
      </c>
      <c r="C23" s="8">
        <f t="shared" si="0"/>
        <v>616200</v>
      </c>
      <c r="D23" s="8">
        <f>B23</f>
        <v>616200</v>
      </c>
    </row>
    <row r="24" ht="16.5" spans="1:4">
      <c r="A24" s="2" t="s">
        <v>23</v>
      </c>
      <c r="B24" s="13">
        <f>B23*17</f>
        <v>10475400</v>
      </c>
      <c r="C24" s="13">
        <f t="shared" si="0"/>
        <v>10475400</v>
      </c>
      <c r="D24" s="13">
        <f>D23*17</f>
        <v>10475400</v>
      </c>
    </row>
    <row r="25" ht="16.5" spans="1:4">
      <c r="A25" s="4" t="s">
        <v>24</v>
      </c>
      <c r="B25" s="14">
        <f>B22+B23</f>
        <v>2698800</v>
      </c>
      <c r="C25" s="14">
        <f t="shared" si="0"/>
        <v>2698800</v>
      </c>
      <c r="D25" s="14"/>
    </row>
    <row r="26" ht="16.5" spans="1:4">
      <c r="A26" s="4" t="s">
        <v>25</v>
      </c>
      <c r="B26" s="14">
        <f>D26</f>
        <v>3315000</v>
      </c>
      <c r="C26" s="14">
        <f>D26</f>
        <v>3315000</v>
      </c>
      <c r="D26" s="14">
        <f>D22+D23*2</f>
        <v>3315000</v>
      </c>
    </row>
    <row r="27" ht="16.5" spans="1:4">
      <c r="A27" s="15" t="s">
        <v>26</v>
      </c>
      <c r="B27" s="13"/>
      <c r="C27" s="13"/>
      <c r="D27" s="13">
        <f>B7*0.165</f>
        <v>495000</v>
      </c>
    </row>
    <row r="28" ht="16.5" spans="1:4">
      <c r="A28" s="2" t="s">
        <v>29</v>
      </c>
      <c r="B28" s="16"/>
      <c r="C28" s="16"/>
      <c r="D28" s="16"/>
    </row>
    <row r="29" ht="32.1" customHeight="1" spans="1:4">
      <c r="A29" s="2" t="s">
        <v>33</v>
      </c>
      <c r="B29" s="17" t="s">
        <v>34</v>
      </c>
      <c r="C29" s="17"/>
      <c r="D29" s="17"/>
    </row>
  </sheetData>
  <mergeCells count="14">
    <mergeCell ref="A1:D1"/>
    <mergeCell ref="B2:D2"/>
    <mergeCell ref="B3:D3"/>
    <mergeCell ref="B4:D4"/>
    <mergeCell ref="B5:D5"/>
    <mergeCell ref="B6:D6"/>
    <mergeCell ref="B7:D7"/>
    <mergeCell ref="B8:D8"/>
    <mergeCell ref="B9:D9"/>
    <mergeCell ref="B10:D10"/>
    <mergeCell ref="B11:D11"/>
    <mergeCell ref="B29:D29"/>
    <mergeCell ref="A12:A13"/>
    <mergeCell ref="A14:A1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居民</vt:lpstr>
      <vt:lpstr>工厂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</dc:creator>
  <cp:lastModifiedBy>敬</cp:lastModifiedBy>
  <dcterms:created xsi:type="dcterms:W3CDTF">2017-02-10T13:24:00Z</dcterms:created>
  <dcterms:modified xsi:type="dcterms:W3CDTF">2018-03-21T01:34:22Z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