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360" windowWidth="19200" windowHeight="11370" tabRatio="943" activeTab="1"/>
  </bookViews>
  <sheets>
    <sheet name="总则" sheetId="1" r:id="rId1"/>
    <sheet name="电缆穿管载流量选择及管径选择" sheetId="6" r:id="rId2"/>
    <sheet name="按环境选择电缆及敷设方式" sheetId="7" state="hidden" r:id="rId3"/>
    <sheet name="各种电缆性能说明" sheetId="10" state="hidden" r:id="rId4"/>
    <sheet name="电缆外径" sheetId="11" r:id="rId5"/>
    <sheet name="电缆载流量" sheetId="17" r:id="rId6"/>
    <sheet name="电压损失及阻抗表" sheetId="18" r:id="rId7"/>
    <sheet name="管道及桥架" sheetId="16" r:id="rId8"/>
    <sheet name="修正系数" sheetId="14" r:id="rId9"/>
    <sheet name="System Info" sheetId="20" r:id="rId10"/>
    <sheet name="组件阵列统计信息表" sheetId="21" r:id="rId11"/>
    <sheet name="汇流箱统计表" sheetId="22" r:id="rId12"/>
    <sheet name="阴影计算" sheetId="25" r:id="rId13"/>
    <sheet name="经纬度" sheetId="26" r:id="rId14"/>
    <sheet name="节能减排" sheetId="27" r:id="rId15"/>
    <sheet name="Slop" sheetId="24" r:id="rId16"/>
    <sheet name="交流" sheetId="23" r:id="rId17"/>
    <sheet name="系统效率" sheetId="28" r:id="rId18"/>
  </sheets>
  <calcPr calcId="145621"/>
  <pivotCaches>
    <pivotCache cacheId="1" r:id="rId19"/>
  </pivotCaches>
</workbook>
</file>

<file path=xl/calcChain.xml><?xml version="1.0" encoding="utf-8"?>
<calcChain xmlns="http://schemas.openxmlformats.org/spreadsheetml/2006/main">
  <c r="F22" i="28" l="1"/>
  <c r="F9" i="28"/>
  <c r="C10" i="27"/>
  <c r="G10" i="27" s="1"/>
  <c r="G9" i="27"/>
  <c r="F9" i="27"/>
  <c r="E9" i="27"/>
  <c r="D9" i="27"/>
  <c r="C7" i="27"/>
  <c r="G7" i="27" s="1"/>
  <c r="G6" i="27"/>
  <c r="F6" i="27"/>
  <c r="E6" i="27"/>
  <c r="D6" i="27"/>
  <c r="F7" i="27" l="1"/>
  <c r="D7" i="27"/>
  <c r="D10" i="27"/>
  <c r="E7" i="27"/>
  <c r="E10" i="27"/>
  <c r="F10" i="27"/>
  <c r="G6" i="25"/>
  <c r="F6" i="25"/>
  <c r="E6" i="25"/>
  <c r="F5" i="25"/>
  <c r="E5" i="25"/>
  <c r="H4" i="25"/>
  <c r="C4" i="25"/>
  <c r="D4" i="25" s="1"/>
  <c r="H6" i="25" l="1"/>
  <c r="H7" i="25" s="1"/>
  <c r="H8" i="25" s="1"/>
  <c r="H9" i="25" s="1"/>
  <c r="H10" i="25" s="1"/>
  <c r="H11" i="25" s="1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H12" i="25" l="1"/>
  <c r="C2" i="22"/>
  <c r="D2" i="22" s="1"/>
  <c r="F2" i="22"/>
  <c r="G2" i="22" s="1"/>
  <c r="C3" i="22"/>
  <c r="D3" i="22"/>
  <c r="F3" i="22"/>
  <c r="K3" i="22" s="1"/>
  <c r="C4" i="22"/>
  <c r="D4" i="22" s="1"/>
  <c r="F4" i="22"/>
  <c r="I4" i="22" s="1"/>
  <c r="C5" i="22"/>
  <c r="D5" i="22" s="1"/>
  <c r="F5" i="22"/>
  <c r="G5" i="22" s="1"/>
  <c r="C6" i="22"/>
  <c r="D6" i="22" s="1"/>
  <c r="F6" i="22"/>
  <c r="G6" i="22" s="1"/>
  <c r="H6" i="22"/>
  <c r="J6" i="22"/>
  <c r="C7" i="22"/>
  <c r="D7" i="22" s="1"/>
  <c r="F7" i="22"/>
  <c r="K7" i="22" s="1"/>
  <c r="H7" i="22"/>
  <c r="J7" i="22"/>
  <c r="C8" i="22"/>
  <c r="D8" i="22" s="1"/>
  <c r="F8" i="22"/>
  <c r="I8" i="22" s="1"/>
  <c r="H8" i="22"/>
  <c r="J8" i="22"/>
  <c r="C9" i="22"/>
  <c r="D9" i="22" s="1"/>
  <c r="F9" i="22"/>
  <c r="G9" i="22" s="1"/>
  <c r="C10" i="22"/>
  <c r="D10" i="22" s="1"/>
  <c r="F10" i="22"/>
  <c r="G10" i="22" s="1"/>
  <c r="H10" i="22"/>
  <c r="J10" i="22"/>
  <c r="C11" i="22"/>
  <c r="D11" i="22" s="1"/>
  <c r="F11" i="22"/>
  <c r="K11" i="22" s="1"/>
  <c r="H11" i="22"/>
  <c r="J11" i="22"/>
  <c r="C12" i="22"/>
  <c r="D12" i="22" s="1"/>
  <c r="F12" i="22"/>
  <c r="I12" i="22" s="1"/>
  <c r="H12" i="22"/>
  <c r="C13" i="22"/>
  <c r="D13" i="22" s="1"/>
  <c r="F13" i="22"/>
  <c r="G13" i="22" s="1"/>
  <c r="C14" i="22"/>
  <c r="D14" i="22" s="1"/>
  <c r="F14" i="22"/>
  <c r="G14" i="22" s="1"/>
  <c r="H14" i="22"/>
  <c r="J14" i="22"/>
  <c r="C15" i="22"/>
  <c r="D15" i="22" s="1"/>
  <c r="F15" i="22"/>
  <c r="K15" i="22" s="1"/>
  <c r="H15" i="22"/>
  <c r="J15" i="22"/>
  <c r="C16" i="22"/>
  <c r="D16" i="22" s="1"/>
  <c r="F16" i="22"/>
  <c r="I16" i="22" s="1"/>
  <c r="H16" i="22"/>
  <c r="C17" i="22"/>
  <c r="D17" i="22" s="1"/>
  <c r="F17" i="22"/>
  <c r="G17" i="22" s="1"/>
  <c r="C18" i="22"/>
  <c r="D18" i="22" s="1"/>
  <c r="F18" i="22"/>
  <c r="G18" i="22" s="1"/>
  <c r="H18" i="22"/>
  <c r="J18" i="22"/>
  <c r="C19" i="22"/>
  <c r="D19" i="22" s="1"/>
  <c r="F19" i="22"/>
  <c r="K19" i="22" s="1"/>
  <c r="H19" i="22"/>
  <c r="J19" i="22"/>
  <c r="C20" i="22"/>
  <c r="D20" i="22" s="1"/>
  <c r="F20" i="22"/>
  <c r="I20" i="22" s="1"/>
  <c r="H20" i="22"/>
  <c r="C21" i="22"/>
  <c r="D21" i="22" s="1"/>
  <c r="F21" i="22"/>
  <c r="G21" i="22" s="1"/>
  <c r="C22" i="22"/>
  <c r="D22" i="22" s="1"/>
  <c r="F22" i="22"/>
  <c r="G22" i="22" s="1"/>
  <c r="H22" i="22"/>
  <c r="J22" i="22"/>
  <c r="C23" i="22"/>
  <c r="D23" i="22" s="1"/>
  <c r="F23" i="22"/>
  <c r="K23" i="22" s="1"/>
  <c r="H23" i="22"/>
  <c r="J23" i="22"/>
  <c r="B24" i="22"/>
  <c r="E24" i="22"/>
  <c r="F24" i="22"/>
  <c r="B9" i="21"/>
  <c r="C9" i="21"/>
  <c r="D9" i="21"/>
  <c r="E9" i="21"/>
  <c r="G9" i="21"/>
  <c r="F3" i="20"/>
  <c r="I4" i="20"/>
  <c r="C5" i="20"/>
  <c r="F5" i="20"/>
  <c r="C6" i="20"/>
  <c r="F4" i="20" s="1"/>
  <c r="F6" i="20"/>
  <c r="C7" i="20"/>
  <c r="F7" i="20"/>
  <c r="F8" i="20" s="1"/>
  <c r="F9" i="20"/>
  <c r="F14" i="20"/>
  <c r="F15" i="20"/>
  <c r="F16" i="20"/>
  <c r="F17" i="20"/>
  <c r="F18" i="20"/>
  <c r="F19" i="20"/>
  <c r="F20" i="20" s="1"/>
  <c r="L14" i="22" l="1"/>
  <c r="M14" i="22" s="1"/>
  <c r="L18" i="22"/>
  <c r="M18" i="22" s="1"/>
  <c r="D24" i="22"/>
  <c r="H4" i="22"/>
  <c r="J3" i="22"/>
  <c r="I23" i="22"/>
  <c r="K22" i="22"/>
  <c r="G20" i="22"/>
  <c r="I19" i="22"/>
  <c r="K18" i="22"/>
  <c r="G16" i="22"/>
  <c r="L16" i="22" s="1"/>
  <c r="M16" i="22" s="1"/>
  <c r="I15" i="22"/>
  <c r="K14" i="22"/>
  <c r="G12" i="22"/>
  <c r="I11" i="22"/>
  <c r="K10" i="22"/>
  <c r="G8" i="22"/>
  <c r="I7" i="22"/>
  <c r="K6" i="22"/>
  <c r="G4" i="22"/>
  <c r="L4" i="22" s="1"/>
  <c r="M4" i="22" s="1"/>
  <c r="I3" i="22"/>
  <c r="K2" i="22"/>
  <c r="H3" i="22"/>
  <c r="J2" i="22"/>
  <c r="C24" i="22"/>
  <c r="G23" i="22"/>
  <c r="L23" i="22" s="1"/>
  <c r="M23" i="22" s="1"/>
  <c r="I22" i="22"/>
  <c r="L22" i="22" s="1"/>
  <c r="M22" i="22" s="1"/>
  <c r="K21" i="22"/>
  <c r="G19" i="22"/>
  <c r="I18" i="22"/>
  <c r="K17" i="22"/>
  <c r="G15" i="22"/>
  <c r="I14" i="22"/>
  <c r="K13" i="22"/>
  <c r="G11" i="22"/>
  <c r="L11" i="22" s="1"/>
  <c r="M11" i="22" s="1"/>
  <c r="I10" i="22"/>
  <c r="L10" i="22" s="1"/>
  <c r="M10" i="22" s="1"/>
  <c r="K9" i="22"/>
  <c r="G7" i="22"/>
  <c r="I6" i="22"/>
  <c r="L6" i="22" s="1"/>
  <c r="M6" i="22" s="1"/>
  <c r="K5" i="22"/>
  <c r="G3" i="22"/>
  <c r="L3" i="22" s="1"/>
  <c r="M3" i="22" s="1"/>
  <c r="I2" i="22"/>
  <c r="J5" i="22"/>
  <c r="H2" i="22"/>
  <c r="L2" i="22" s="1"/>
  <c r="M2" i="22" s="1"/>
  <c r="I21" i="22"/>
  <c r="K20" i="22"/>
  <c r="I17" i="22"/>
  <c r="L17" i="22" s="1"/>
  <c r="M17" i="22" s="1"/>
  <c r="K16" i="22"/>
  <c r="I13" i="22"/>
  <c r="K12" i="22"/>
  <c r="I9" i="22"/>
  <c r="K8" i="22"/>
  <c r="I5" i="22"/>
  <c r="K4" i="22"/>
  <c r="J21" i="22"/>
  <c r="J17" i="22"/>
  <c r="J13" i="22"/>
  <c r="J9" i="22"/>
  <c r="H21" i="22"/>
  <c r="L21" i="22" s="1"/>
  <c r="M21" i="22" s="1"/>
  <c r="J20" i="22"/>
  <c r="H17" i="22"/>
  <c r="J16" i="22"/>
  <c r="H13" i="22"/>
  <c r="L13" i="22" s="1"/>
  <c r="M13" i="22" s="1"/>
  <c r="J12" i="22"/>
  <c r="H9" i="22"/>
  <c r="L9" i="22" s="1"/>
  <c r="M9" i="22" s="1"/>
  <c r="H5" i="22"/>
  <c r="L5" i="22" s="1"/>
  <c r="M5" i="22" s="1"/>
  <c r="J4" i="22"/>
  <c r="P21" i="16"/>
  <c r="M47" i="11"/>
  <c r="N21" i="16"/>
  <c r="M20" i="11"/>
  <c r="N18" i="16"/>
  <c r="N19" i="16"/>
  <c r="N20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17" i="16"/>
  <c r="L15" i="22" l="1"/>
  <c r="M15" i="22" s="1"/>
  <c r="L7" i="22"/>
  <c r="M7" i="22" s="1"/>
  <c r="L12" i="22"/>
  <c r="M12" i="22" s="1"/>
  <c r="L19" i="22"/>
  <c r="M19" i="22" s="1"/>
  <c r="L8" i="22"/>
  <c r="M8" i="22" s="1"/>
  <c r="L20" i="22"/>
  <c r="M20" i="22" s="1"/>
  <c r="G3" i="16"/>
  <c r="G4" i="16"/>
  <c r="G5" i="16"/>
  <c r="G6" i="16"/>
  <c r="G7" i="16"/>
  <c r="G8" i="16"/>
  <c r="G9" i="16"/>
  <c r="G10" i="16"/>
  <c r="G11" i="16"/>
  <c r="G12" i="16"/>
  <c r="G13" i="16"/>
  <c r="G2" i="16"/>
  <c r="I19" i="16" l="1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18" i="16"/>
  <c r="O36" i="16" l="1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F64" i="17" l="1"/>
  <c r="D70" i="17"/>
  <c r="E70" i="17" s="1"/>
  <c r="D69" i="17"/>
  <c r="E69" i="17" s="1"/>
  <c r="D68" i="17"/>
  <c r="E68" i="17" s="1"/>
  <c r="D67" i="17"/>
  <c r="F67" i="17" s="1"/>
  <c r="D66" i="17"/>
  <c r="E66" i="17" s="1"/>
  <c r="D65" i="17"/>
  <c r="E65" i="17" s="1"/>
  <c r="D64" i="17"/>
  <c r="E64" i="17" s="1"/>
  <c r="D63" i="17"/>
  <c r="F63" i="17" s="1"/>
  <c r="F65" i="17" l="1"/>
  <c r="F66" i="17"/>
  <c r="F68" i="17"/>
  <c r="F69" i="17"/>
  <c r="F70" i="17"/>
  <c r="E63" i="17"/>
  <c r="E67" i="17"/>
  <c r="L24" i="16"/>
  <c r="L17" i="16"/>
  <c r="L38" i="16"/>
  <c r="L39" i="16"/>
  <c r="L40" i="16"/>
  <c r="L41" i="16"/>
  <c r="L42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37" i="16"/>
  <c r="L36" i="16"/>
  <c r="L34" i="16"/>
  <c r="L28" i="16"/>
  <c r="L22" i="16"/>
  <c r="L26" i="16"/>
  <c r="L30" i="16"/>
  <c r="L35" i="16"/>
  <c r="L33" i="16"/>
  <c r="L32" i="16"/>
  <c r="L31" i="16"/>
  <c r="L29" i="16"/>
  <c r="L27" i="16"/>
  <c r="L25" i="16"/>
  <c r="L23" i="16"/>
  <c r="L21" i="16"/>
  <c r="L20" i="16"/>
  <c r="L19" i="16"/>
  <c r="L18" i="16"/>
  <c r="E3" i="16" l="1"/>
  <c r="O3" i="16" s="1"/>
  <c r="E4" i="16"/>
  <c r="F4" i="16" s="1"/>
  <c r="E5" i="16"/>
  <c r="O5" i="16" s="1"/>
  <c r="E6" i="16"/>
  <c r="F6" i="16" s="1"/>
  <c r="E7" i="16"/>
  <c r="E8" i="16"/>
  <c r="F8" i="16" s="1"/>
  <c r="E9" i="16"/>
  <c r="F9" i="16" s="1"/>
  <c r="E10" i="16"/>
  <c r="E11" i="16"/>
  <c r="O11" i="16" s="1"/>
  <c r="E12" i="16"/>
  <c r="O12" i="16" s="1"/>
  <c r="E13" i="16"/>
  <c r="F13" i="16" s="1"/>
  <c r="E2" i="16"/>
  <c r="O2" i="16" s="1"/>
  <c r="O7" i="16"/>
  <c r="O8" i="16"/>
  <c r="O9" i="16"/>
  <c r="O10" i="16"/>
  <c r="F7" i="16"/>
  <c r="F10" i="16"/>
  <c r="F5" i="16" l="1"/>
  <c r="F11" i="16"/>
  <c r="F3" i="16"/>
  <c r="O6" i="16"/>
  <c r="F12" i="16"/>
  <c r="O13" i="16"/>
  <c r="O4" i="16"/>
  <c r="F2" i="16"/>
  <c r="H2" i="16"/>
  <c r="H3" i="16"/>
  <c r="H4" i="16"/>
  <c r="H5" i="16"/>
  <c r="H6" i="16"/>
  <c r="H7" i="16"/>
  <c r="H8" i="16"/>
  <c r="H9" i="16"/>
  <c r="H10" i="16"/>
  <c r="H11" i="16"/>
  <c r="H12" i="16"/>
  <c r="H13" i="16"/>
  <c r="I2" i="16"/>
  <c r="M3" i="16"/>
  <c r="M4" i="16"/>
  <c r="M5" i="16"/>
  <c r="M6" i="16"/>
  <c r="M7" i="16"/>
  <c r="M8" i="16"/>
  <c r="M9" i="16"/>
  <c r="M10" i="16"/>
  <c r="M11" i="16"/>
  <c r="M12" i="16"/>
  <c r="M13" i="16"/>
  <c r="M2" i="16"/>
  <c r="L3" i="16"/>
  <c r="L4" i="16"/>
  <c r="L5" i="16"/>
  <c r="L6" i="16"/>
  <c r="L7" i="16"/>
  <c r="L8" i="16"/>
  <c r="L9" i="16"/>
  <c r="L10" i="16"/>
  <c r="L11" i="16"/>
  <c r="L12" i="16"/>
  <c r="L13" i="16"/>
  <c r="L2" i="16"/>
  <c r="F18" i="16" l="1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K17" i="16"/>
  <c r="J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17" i="16"/>
  <c r="I17" i="16"/>
  <c r="K3" i="16"/>
  <c r="K4" i="16"/>
  <c r="K5" i="16"/>
  <c r="K6" i="16"/>
  <c r="K7" i="16"/>
  <c r="K8" i="16"/>
  <c r="K9" i="16"/>
  <c r="K10" i="16"/>
  <c r="K11" i="16"/>
  <c r="K12" i="16"/>
  <c r="K13" i="16"/>
  <c r="K2" i="16"/>
  <c r="J3" i="16"/>
  <c r="J4" i="16"/>
  <c r="J5" i="16"/>
  <c r="J6" i="16"/>
  <c r="J7" i="16"/>
  <c r="J8" i="16"/>
  <c r="J9" i="16"/>
  <c r="J10" i="16"/>
  <c r="J11" i="16"/>
  <c r="J12" i="16"/>
  <c r="J13" i="16"/>
  <c r="J2" i="16"/>
  <c r="I3" i="16"/>
  <c r="I4" i="16"/>
  <c r="I5" i="16"/>
  <c r="I6" i="16"/>
  <c r="I7" i="16"/>
  <c r="I8" i="16"/>
  <c r="I9" i="16"/>
  <c r="I10" i="16"/>
  <c r="I11" i="16"/>
  <c r="I12" i="16"/>
  <c r="I13" i="16"/>
  <c r="K47" i="11" l="1"/>
  <c r="G47" i="11"/>
  <c r="C47" i="11"/>
  <c r="K6" i="11"/>
  <c r="K7" i="11"/>
  <c r="K8" i="11"/>
  <c r="G6" i="11"/>
  <c r="G7" i="11"/>
  <c r="G8" i="11"/>
  <c r="K5" i="11"/>
  <c r="G5" i="11"/>
  <c r="C6" i="11"/>
  <c r="C7" i="11"/>
  <c r="C8" i="11"/>
  <c r="C5" i="11"/>
  <c r="E56" i="16" l="1"/>
  <c r="E55" i="16"/>
  <c r="E54" i="16"/>
  <c r="E53" i="16"/>
  <c r="E52" i="16"/>
  <c r="E51" i="16"/>
  <c r="E50" i="16"/>
  <c r="E49" i="16"/>
  <c r="E48" i="16"/>
  <c r="E47" i="16"/>
  <c r="E46" i="16"/>
  <c r="E45" i="16"/>
  <c r="E44" i="16"/>
  <c r="E42" i="16"/>
  <c r="E41" i="16"/>
  <c r="E40" i="16"/>
  <c r="E39" i="16"/>
  <c r="E38" i="16"/>
  <c r="E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E17" i="16" l="1"/>
  <c r="E19" i="16"/>
  <c r="E21" i="16"/>
  <c r="E23" i="16"/>
  <c r="E25" i="16"/>
  <c r="E27" i="16"/>
  <c r="E29" i="16"/>
  <c r="E31" i="16"/>
  <c r="E33" i="16"/>
  <c r="E35" i="16"/>
  <c r="E18" i="16"/>
  <c r="E22" i="16"/>
  <c r="E28" i="16"/>
  <c r="E20" i="16"/>
  <c r="E24" i="16"/>
  <c r="E26" i="16"/>
  <c r="E30" i="16"/>
  <c r="E32" i="16"/>
  <c r="E34" i="16"/>
  <c r="E36" i="16"/>
  <c r="G11" i="11" l="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10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10" i="11"/>
  <c r="K11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10" i="11"/>
  <c r="V51" i="11" l="1"/>
  <c r="R51" i="11"/>
  <c r="V50" i="11"/>
  <c r="R50" i="11"/>
  <c r="V49" i="11"/>
  <c r="R49" i="11"/>
  <c r="V48" i="11"/>
  <c r="R48" i="11"/>
  <c r="V47" i="11"/>
  <c r="R47" i="11"/>
  <c r="V46" i="11"/>
  <c r="R46" i="11"/>
  <c r="V45" i="11"/>
  <c r="R45" i="11"/>
  <c r="V44" i="11"/>
  <c r="R44" i="11"/>
  <c r="V43" i="11"/>
  <c r="R43" i="11"/>
  <c r="R42" i="11"/>
  <c r="R41" i="11"/>
  <c r="R40" i="11"/>
  <c r="R39" i="11"/>
  <c r="V33" i="11"/>
  <c r="V32" i="11"/>
  <c r="V31" i="11"/>
  <c r="R31" i="11"/>
  <c r="V30" i="11"/>
  <c r="R30" i="11"/>
  <c r="V29" i="11"/>
  <c r="R29" i="11"/>
  <c r="V28" i="11"/>
  <c r="R28" i="11"/>
  <c r="V27" i="11"/>
  <c r="R27" i="11"/>
  <c r="V26" i="11"/>
  <c r="R26" i="11"/>
  <c r="V25" i="11"/>
  <c r="R25" i="11"/>
  <c r="V24" i="11"/>
  <c r="R24" i="11"/>
  <c r="V23" i="11"/>
  <c r="R23" i="11"/>
  <c r="V22" i="11"/>
  <c r="R22" i="11"/>
  <c r="V21" i="11"/>
  <c r="R21" i="11"/>
  <c r="V20" i="11"/>
  <c r="R20" i="11"/>
  <c r="V19" i="11"/>
  <c r="R19" i="11"/>
  <c r="V14" i="11"/>
  <c r="R14" i="11"/>
  <c r="V13" i="11"/>
  <c r="R13" i="11"/>
  <c r="V12" i="11"/>
  <c r="R12" i="11"/>
  <c r="V11" i="11"/>
  <c r="R11" i="11"/>
  <c r="V10" i="11"/>
  <c r="R10" i="11"/>
  <c r="V9" i="11"/>
  <c r="R9" i="11"/>
  <c r="V8" i="11"/>
  <c r="R8" i="11"/>
  <c r="V7" i="11"/>
  <c r="R7" i="11"/>
  <c r="V6" i="11"/>
  <c r="R6" i="11"/>
</calcChain>
</file>

<file path=xl/comments1.xml><?xml version="1.0" encoding="utf-8"?>
<comments xmlns="http://schemas.openxmlformats.org/spreadsheetml/2006/main">
  <authors>
    <author>作者</author>
  </authors>
  <commentList>
    <comment ref="J7" authorId="0">
      <text>
        <r>
          <rPr>
            <b/>
            <sz val="9"/>
            <color indexed="81"/>
            <rFont val="Tahoma"/>
            <family val="2"/>
          </rPr>
          <t>tzhang:</t>
        </r>
        <r>
          <rPr>
            <sz val="9"/>
            <color indexed="81"/>
            <rFont val="宋体"/>
            <family val="3"/>
            <charset val="134"/>
          </rPr>
          <t>应采用镀锌钢管丙做好防腐处理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G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以当地时间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宋体"/>
            <family val="3"/>
            <charset val="134"/>
          </rPr>
          <t>点前后三小时前阵列不遮挡后阵列阳光为标准</t>
        </r>
      </text>
    </comment>
    <comment ref="E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纬度正弦</t>
        </r>
      </text>
    </comment>
    <comment ref="F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赤纬度正弦</t>
        </r>
      </text>
    </comment>
    <comment ref="E6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纬度余弦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赤纬度余弦</t>
        </r>
      </text>
    </comment>
    <comment ref="G6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时角余弦</t>
        </r>
      </text>
    </comment>
    <comment ref="H6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太阳高度角正弦值</t>
        </r>
      </text>
    </comment>
    <comment ref="H9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太阳高度角余弦值</t>
        </r>
      </text>
    </comment>
    <comment ref="H1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太阳高度角余切值</t>
        </r>
      </text>
    </comment>
    <comment ref="H1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投影长度</t>
        </r>
      </text>
    </comment>
    <comment ref="H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阵列间距</t>
        </r>
      </text>
    </comment>
  </commentList>
</comments>
</file>

<file path=xl/sharedStrings.xml><?xml version="1.0" encoding="utf-8"?>
<sst xmlns="http://schemas.openxmlformats.org/spreadsheetml/2006/main" count="10915" uniqueCount="3958">
  <si>
    <t>1mm2</t>
    <phoneticPr fontId="1" type="noConversion"/>
  </si>
  <si>
    <t>2.5mm2</t>
    <phoneticPr fontId="1" type="noConversion"/>
  </si>
  <si>
    <t>PVC</t>
    <phoneticPr fontId="1" type="noConversion"/>
  </si>
  <si>
    <t>XLPE或EPR</t>
    <phoneticPr fontId="1" type="noConversion"/>
  </si>
  <si>
    <t>矿物绝缘</t>
    <phoneticPr fontId="1" type="noConversion"/>
  </si>
  <si>
    <t>不允许接触的裸护套（105℃）</t>
    <phoneticPr fontId="1" type="noConversion"/>
  </si>
  <si>
    <t>PVC外护层和易于接触的裸护套（70℃）</t>
    <phoneticPr fontId="1" type="noConversion"/>
  </si>
  <si>
    <t>环境温度（℃）</t>
    <phoneticPr fontId="1" type="noConversion"/>
  </si>
  <si>
    <t>用于地下管道中的电缆载流量</t>
    <phoneticPr fontId="1" type="noConversion"/>
  </si>
  <si>
    <t>埋地环境温度（℃）</t>
    <phoneticPr fontId="1" type="noConversion"/>
  </si>
  <si>
    <t>XLPE和EPR</t>
    <phoneticPr fontId="1" type="noConversion"/>
  </si>
  <si>
    <t>PVC聚氯乙烯绝缘及护套电缆；XLPE交联聚乙烯绝缘电缆；EPR乙丙橡胶绝缘电缆</t>
    <phoneticPr fontId="1" type="noConversion"/>
  </si>
  <si>
    <t>备注：PVC聚氯乙烯绝缘及护套电缆；XLPE交联聚乙烯绝缘电缆；EPR乙丙橡胶绝缘电缆</t>
    <phoneticPr fontId="1" type="noConversion"/>
  </si>
  <si>
    <t>单路管道内的多芯电缆</t>
    <phoneticPr fontId="1" type="noConversion"/>
  </si>
  <si>
    <t>单路管道内的单芯电缆</t>
    <phoneticPr fontId="1" type="noConversion"/>
  </si>
  <si>
    <t>电缆根数</t>
    <phoneticPr fontId="1" type="noConversion"/>
  </si>
  <si>
    <t>管道之间的距离</t>
    <phoneticPr fontId="1" type="noConversion"/>
  </si>
  <si>
    <t>无间隙</t>
    <phoneticPr fontId="1" type="noConversion"/>
  </si>
  <si>
    <t>由两根或三根单芯电缆组成的回路数</t>
    <phoneticPr fontId="1" type="noConversion"/>
  </si>
  <si>
    <t>敷设方式</t>
    <phoneticPr fontId="1" type="noConversion"/>
  </si>
  <si>
    <t>SC</t>
    <phoneticPr fontId="1" type="noConversion"/>
  </si>
  <si>
    <t>MT</t>
    <phoneticPr fontId="1" type="noConversion"/>
  </si>
  <si>
    <t>(51)</t>
    <phoneticPr fontId="1" type="noConversion"/>
  </si>
  <si>
    <t>线缆敷设方式按环境条件选择</t>
    <phoneticPr fontId="1" type="noConversion"/>
  </si>
  <si>
    <t>导线类型</t>
    <phoneticPr fontId="1" type="noConversion"/>
  </si>
  <si>
    <t>常用导线型号</t>
    <phoneticPr fontId="1" type="noConversion"/>
  </si>
  <si>
    <t>环境性质</t>
    <phoneticPr fontId="1" type="noConversion"/>
  </si>
  <si>
    <t>干燥</t>
    <phoneticPr fontId="1" type="noConversion"/>
  </si>
  <si>
    <t>生活</t>
    <phoneticPr fontId="1" type="noConversion"/>
  </si>
  <si>
    <t>生产</t>
    <phoneticPr fontId="1" type="noConversion"/>
  </si>
  <si>
    <t>潮湿</t>
    <phoneticPr fontId="1" type="noConversion"/>
  </si>
  <si>
    <t>特别高温</t>
    <phoneticPr fontId="1" type="noConversion"/>
  </si>
  <si>
    <t>高温</t>
    <phoneticPr fontId="1" type="noConversion"/>
  </si>
  <si>
    <t>多尘</t>
    <phoneticPr fontId="1" type="noConversion"/>
  </si>
  <si>
    <t>化学腐蚀</t>
    <phoneticPr fontId="1" type="noConversion"/>
  </si>
  <si>
    <t>火灾危险区</t>
    <phoneticPr fontId="1" type="noConversion"/>
  </si>
  <si>
    <t>爆炸危险区</t>
    <phoneticPr fontId="1" type="noConversion"/>
  </si>
  <si>
    <t>户外</t>
    <phoneticPr fontId="1" type="noConversion"/>
  </si>
  <si>
    <t>高层建筑</t>
    <phoneticPr fontId="1" type="noConversion"/>
  </si>
  <si>
    <t>一般民用</t>
    <phoneticPr fontId="1" type="noConversion"/>
  </si>
  <si>
    <t>连户线</t>
    <phoneticPr fontId="1" type="noConversion"/>
  </si>
  <si>
    <t>塑料护套线</t>
    <phoneticPr fontId="1" type="noConversion"/>
  </si>
  <si>
    <t>直敷配线</t>
    <phoneticPr fontId="1" type="noConversion"/>
  </si>
  <si>
    <t>BLVV,BVV</t>
    <phoneticPr fontId="1" type="noConversion"/>
  </si>
  <si>
    <t>绝缘线</t>
    <phoneticPr fontId="1" type="noConversion"/>
  </si>
  <si>
    <t>钢管明敷</t>
    <phoneticPr fontId="1" type="noConversion"/>
  </si>
  <si>
    <t>钢管暗敷</t>
    <phoneticPr fontId="1" type="noConversion"/>
  </si>
  <si>
    <t>电线管/JDG管明敷</t>
    <phoneticPr fontId="1" type="noConversion"/>
  </si>
  <si>
    <t>电线管/KBG管暗敷</t>
    <phoneticPr fontId="1" type="noConversion"/>
  </si>
  <si>
    <t>硬塑料管明敷</t>
    <phoneticPr fontId="1" type="noConversion"/>
  </si>
  <si>
    <t>硬塑料管暗敷</t>
    <phoneticPr fontId="1" type="noConversion"/>
  </si>
  <si>
    <t>线槽配线</t>
    <phoneticPr fontId="1" type="noConversion"/>
  </si>
  <si>
    <t>BLV,BV,BVN</t>
    <phoneticPr fontId="1" type="noConversion"/>
  </si>
  <si>
    <t>√</t>
    <phoneticPr fontId="1" type="noConversion"/>
  </si>
  <si>
    <t>×</t>
  </si>
  <si>
    <t>＋</t>
    <phoneticPr fontId="1" type="noConversion"/>
  </si>
  <si>
    <t>＋</t>
    <phoneticPr fontId="1" type="noConversion"/>
  </si>
  <si>
    <t>×</t>
    <phoneticPr fontId="1" type="noConversion"/>
  </si>
  <si>
    <t>备注：表中“√”推荐使用，“＋”可以采用，无记号建议不用，“×”不允许使用
      JDG管为紧定式镀锌电线管
      KBG管：管壁小于1.6mm</t>
    <phoneticPr fontId="1" type="noConversion"/>
  </si>
  <si>
    <t>分类特征（土壤特性和雨量）</t>
    <phoneticPr fontId="1" type="noConversion"/>
  </si>
  <si>
    <t>校正系数</t>
    <phoneticPr fontId="1" type="noConversion"/>
  </si>
  <si>
    <t>土壤热阻系数（K*M/W）</t>
    <phoneticPr fontId="1" type="noConversion"/>
  </si>
  <si>
    <t>多石地层，非常干燥。如湿度小于4%的沙土等</t>
    <phoneticPr fontId="1" type="noConversion"/>
  </si>
  <si>
    <t>聚氯乙烯（PVC）电缆</t>
    <phoneticPr fontId="1" type="noConversion"/>
  </si>
  <si>
    <t>名称</t>
    <phoneticPr fontId="1" type="noConversion"/>
  </si>
  <si>
    <t>项次</t>
    <phoneticPr fontId="1" type="noConversion"/>
  </si>
  <si>
    <t>优点</t>
    <phoneticPr fontId="1" type="noConversion"/>
  </si>
  <si>
    <t>缺点</t>
    <phoneticPr fontId="1" type="noConversion"/>
  </si>
  <si>
    <t>1.制造工艺简便；
2.没有敷设高差限制；
3.重量轻，弯曲性能好；
4.接头制作简便，耐油、耐酸碱腐蚀，不延燃</t>
    <phoneticPr fontId="1" type="noConversion"/>
  </si>
  <si>
    <t>1.介质损耗较高，绝缘电阻值相对较低
2.对气候适应性能差，低温是变硬发脆。普通型聚氯乙烯绝缘电缆的使用温度范围为60°~-15°，不适宜在-15°一下环境中使用。敷设的时候温度不能低于-5°。
3.高温下或日照下，增塑剂易挥发而导致绝缘加速老化。
4.燃烧时有有毒气体释放</t>
    <phoneticPr fontId="1" type="noConversion"/>
  </si>
  <si>
    <t>交联聚乙烯绝缘电线电缆（XLPE）</t>
    <phoneticPr fontId="1" type="noConversion"/>
  </si>
  <si>
    <t>1.不具备阻燃性能</t>
    <phoneticPr fontId="1" type="noConversion"/>
  </si>
  <si>
    <t>1.线芯长期允许工作温度90℃
2.介质损耗低，性能优良，结构简单，制造方便
3.外径小，质量轻，载流量大，敷设方便
4.不受高差限制，耐腐蚀
5.燃烧时不会产生大量毒气及烟雾
6.一般1KV以下系统采用XLPE电缆，与PVC电缆价差不大</t>
    <phoneticPr fontId="1" type="noConversion"/>
  </si>
  <si>
    <t>YJV</t>
    <phoneticPr fontId="9" type="noConversion"/>
  </si>
  <si>
    <t>mm2</t>
    <phoneticPr fontId="9" type="noConversion"/>
  </si>
  <si>
    <t>mm</t>
    <phoneticPr fontId="9" type="noConversion"/>
  </si>
  <si>
    <t>kg/km</t>
    <phoneticPr fontId="9" type="noConversion"/>
  </si>
  <si>
    <t>3 × 1.5</t>
  </si>
  <si>
    <t>3×1.5+1×1.0</t>
  </si>
  <si>
    <t>3×1.5+2×1.0</t>
  </si>
  <si>
    <t>3 × 2.5</t>
  </si>
  <si>
    <t>3×2.5+1.5</t>
  </si>
  <si>
    <t>3×2.5+2×1.5</t>
  </si>
  <si>
    <t>3 × 4</t>
  </si>
  <si>
    <t>3×4+1×2.5</t>
  </si>
  <si>
    <t>3×4+2×2.5</t>
  </si>
  <si>
    <t>3 × 6</t>
  </si>
  <si>
    <t>3×6+1×4</t>
  </si>
  <si>
    <t>3×6+2×4</t>
  </si>
  <si>
    <t>3 × 10</t>
  </si>
  <si>
    <t>3×10+1×6</t>
  </si>
  <si>
    <t>3×10+2×6</t>
  </si>
  <si>
    <t>3 × 16</t>
  </si>
  <si>
    <t>623..6</t>
  </si>
  <si>
    <t>3×16+1×10</t>
  </si>
  <si>
    <t>3×16+2×10</t>
  </si>
  <si>
    <t>3 × 25</t>
  </si>
  <si>
    <t>3×25+1×16</t>
  </si>
  <si>
    <t>3×25+2×16</t>
  </si>
  <si>
    <t>3 × 35</t>
  </si>
  <si>
    <t>3×35+1×16</t>
  </si>
  <si>
    <t>3×35+2×16</t>
  </si>
  <si>
    <t>3 × 50</t>
  </si>
  <si>
    <t>3×50+1×25</t>
  </si>
  <si>
    <t>3×50+2×25</t>
  </si>
  <si>
    <t>3 × 70</t>
  </si>
  <si>
    <t>3×70+1×35</t>
  </si>
  <si>
    <t>3×70+2×35</t>
  </si>
  <si>
    <t>3 × 95</t>
  </si>
  <si>
    <t>3×95+1×50</t>
  </si>
  <si>
    <t>3×95+2×50</t>
  </si>
  <si>
    <t>3 × 120</t>
  </si>
  <si>
    <t>3×120+1×70</t>
  </si>
  <si>
    <t>3×120+2×70</t>
  </si>
  <si>
    <t>3 × 150</t>
  </si>
  <si>
    <t>3×150+1×70</t>
  </si>
  <si>
    <t>3×150+2×70</t>
  </si>
  <si>
    <t>3 × 185</t>
  </si>
  <si>
    <t>3×185+1×95</t>
  </si>
  <si>
    <t>3×185+2×95</t>
  </si>
  <si>
    <t>3 × 240</t>
  </si>
  <si>
    <t>3×240+1×120</t>
  </si>
  <si>
    <t>3×240+2×120</t>
  </si>
  <si>
    <t>3 × 300</t>
  </si>
  <si>
    <t>3×300+1×150</t>
  </si>
  <si>
    <t>3×300+2×150</t>
  </si>
  <si>
    <t>3 × 400</t>
  </si>
  <si>
    <t>3×400+1×185</t>
  </si>
  <si>
    <t>3×400+2×185</t>
  </si>
  <si>
    <t>4 × 1.5</t>
  </si>
  <si>
    <t>4×1.5+1×1.0</t>
  </si>
  <si>
    <t>5 × 1.5</t>
  </si>
  <si>
    <t>4 × 2.5</t>
  </si>
  <si>
    <t>4×2.5+1.5</t>
  </si>
  <si>
    <t>5 × 2.5</t>
  </si>
  <si>
    <t>4 × 4</t>
  </si>
  <si>
    <t>4×4+1×2.5</t>
  </si>
  <si>
    <t>5 × 4</t>
  </si>
  <si>
    <t>4 × 6</t>
  </si>
  <si>
    <t>4×6+1×4</t>
  </si>
  <si>
    <t>5 × 6</t>
  </si>
  <si>
    <t>4 × 10</t>
  </si>
  <si>
    <t>4×10+1×6</t>
  </si>
  <si>
    <t>5 × 10</t>
  </si>
  <si>
    <t>4 × 16</t>
  </si>
  <si>
    <t>4×16+1×10</t>
  </si>
  <si>
    <t>5 × 16</t>
  </si>
  <si>
    <t>4 × 25</t>
  </si>
  <si>
    <t>4×25+1×16</t>
  </si>
  <si>
    <t>5 × 25</t>
  </si>
  <si>
    <t>4 × 35</t>
  </si>
  <si>
    <t>4×35+1×16</t>
  </si>
  <si>
    <t>5 × 35</t>
  </si>
  <si>
    <t>4 × 50</t>
  </si>
  <si>
    <t>4×50+1×25</t>
  </si>
  <si>
    <t>5 × 50</t>
  </si>
  <si>
    <t>4 × 70</t>
  </si>
  <si>
    <t>4×70+1×35</t>
  </si>
  <si>
    <t>5 × 70</t>
  </si>
  <si>
    <t>4 × 95</t>
  </si>
  <si>
    <t>4×95+1×50</t>
  </si>
  <si>
    <t>5×95</t>
  </si>
  <si>
    <t>4 × 120</t>
  </si>
  <si>
    <t>4×120+1×70</t>
  </si>
  <si>
    <t>5×120</t>
  </si>
  <si>
    <t>4 × 150</t>
  </si>
  <si>
    <t>4×150+1×70</t>
  </si>
  <si>
    <t>5 × 150</t>
  </si>
  <si>
    <t>4 × 185</t>
  </si>
  <si>
    <t>4×185+1×95</t>
  </si>
  <si>
    <t>5×185</t>
  </si>
  <si>
    <t>4 × 240</t>
  </si>
  <si>
    <t>4×240+1×120</t>
  </si>
  <si>
    <t>5×240</t>
  </si>
  <si>
    <t>4 × 300</t>
  </si>
  <si>
    <t>4×300+1×150</t>
  </si>
  <si>
    <t>5×300</t>
  </si>
  <si>
    <t>4 × 400</t>
  </si>
  <si>
    <t>4×400+1×185</t>
  </si>
  <si>
    <t>5 × 400</t>
  </si>
  <si>
    <t>6/10kV</t>
    <phoneticPr fontId="9" type="noConversion"/>
  </si>
  <si>
    <t>YJV</t>
    <phoneticPr fontId="9" type="noConversion"/>
  </si>
  <si>
    <t>0.6/1.0kV</t>
    <phoneticPr fontId="9" type="noConversion"/>
  </si>
  <si>
    <t>24(25)</t>
    <phoneticPr fontId="9" type="noConversion"/>
  </si>
  <si>
    <t>28(29)</t>
    <phoneticPr fontId="9" type="noConversion"/>
  </si>
  <si>
    <t>31(32)</t>
    <phoneticPr fontId="9" type="noConversion"/>
  </si>
  <si>
    <t>36(37)</t>
    <phoneticPr fontId="9" type="noConversion"/>
  </si>
  <si>
    <t>43(47)</t>
    <phoneticPr fontId="9" type="noConversion"/>
  </si>
  <si>
    <t>48(51)</t>
    <phoneticPr fontId="9" type="noConversion"/>
  </si>
  <si>
    <t>53(63)</t>
    <phoneticPr fontId="9" type="noConversion"/>
  </si>
  <si>
    <t>100(125)</t>
    <phoneticPr fontId="9" type="noConversion"/>
  </si>
  <si>
    <t>-</t>
    <phoneticPr fontId="9" type="noConversion"/>
  </si>
  <si>
    <t>14(15)</t>
    <phoneticPr fontId="9" type="noConversion"/>
  </si>
  <si>
    <t>15(16)</t>
    <phoneticPr fontId="9" type="noConversion"/>
  </si>
  <si>
    <t>18(19)</t>
    <phoneticPr fontId="9" type="noConversion"/>
  </si>
  <si>
    <t>21(22)</t>
    <phoneticPr fontId="9" type="noConversion"/>
  </si>
  <si>
    <t>21(24)</t>
    <phoneticPr fontId="9" type="noConversion"/>
  </si>
  <si>
    <t>23(26)</t>
    <phoneticPr fontId="9" type="noConversion"/>
  </si>
  <si>
    <t>40(50)</t>
    <phoneticPr fontId="9" type="noConversion"/>
  </si>
  <si>
    <t>27(30)</t>
    <phoneticPr fontId="9" type="noConversion"/>
  </si>
  <si>
    <t>30(35)</t>
    <phoneticPr fontId="9" type="noConversion"/>
  </si>
  <si>
    <t>VV</t>
    <phoneticPr fontId="9" type="noConversion"/>
  </si>
  <si>
    <t>34(41)</t>
    <phoneticPr fontId="9" type="noConversion"/>
  </si>
  <si>
    <t>38(45)</t>
    <phoneticPr fontId="9" type="noConversion"/>
  </si>
  <si>
    <t>43(50)</t>
    <phoneticPr fontId="9" type="noConversion"/>
  </si>
  <si>
    <t>48(55)</t>
    <phoneticPr fontId="9" type="noConversion"/>
  </si>
  <si>
    <t>53(56)</t>
    <phoneticPr fontId="9" type="noConversion"/>
  </si>
  <si>
    <t>0.25m</t>
    <phoneticPr fontId="1" type="noConversion"/>
  </si>
  <si>
    <t>0.5m</t>
    <phoneticPr fontId="1" type="noConversion"/>
  </si>
  <si>
    <t>1m</t>
    <phoneticPr fontId="1" type="noConversion"/>
  </si>
  <si>
    <t>土壤热阻系数[(K.m/W)]</t>
    <phoneticPr fontId="1" type="noConversion"/>
  </si>
  <si>
    <t>载流量校正系数</t>
    <phoneticPr fontId="1" type="noConversion"/>
  </si>
  <si>
    <t>电缆穿管埋地</t>
    <phoneticPr fontId="1" type="noConversion"/>
  </si>
  <si>
    <t>电缆直接埋地</t>
    <phoneticPr fontId="1" type="noConversion"/>
  </si>
  <si>
    <t>空气中</t>
    <phoneticPr fontId="1" type="noConversion"/>
  </si>
  <si>
    <t>敷设位置</t>
    <phoneticPr fontId="1" type="noConversion"/>
  </si>
  <si>
    <t>土壤中</t>
    <phoneticPr fontId="1" type="noConversion"/>
  </si>
  <si>
    <t>电缆导
体最高
工作温
度（℃）</t>
    <phoneticPr fontId="1" type="noConversion"/>
  </si>
  <si>
    <t>并列根数</t>
    <phoneticPr fontId="1" type="noConversion"/>
  </si>
  <si>
    <t>s=d</t>
    <phoneticPr fontId="1" type="noConversion"/>
  </si>
  <si>
    <t>s=2d</t>
    <phoneticPr fontId="1" type="noConversion"/>
  </si>
  <si>
    <t>s=3d</t>
    <phoneticPr fontId="1" type="noConversion"/>
  </si>
  <si>
    <t>土壤潮湿，规律性下雨。如湿度大于7%但小于9%的沙土；
湿度为12%~14%的沙-泥土等</t>
    <phoneticPr fontId="1" type="noConversion"/>
  </si>
  <si>
    <t>土壤很潮湿，经常下雨。如湿度大于9%的沙土；
湿度大于10%的沙-泥土等</t>
    <phoneticPr fontId="1" type="noConversion"/>
  </si>
  <si>
    <t>土壤干燥，少雨。如湿度大于4%但小于7%的沙土；
湿度为4%~8%的沙-泥土</t>
    <phoneticPr fontId="1" type="noConversion"/>
  </si>
  <si>
    <t>注：适用于采取土壤热阻系数为1.2K.m/W的情况，不适用于三相交流高压系统单芯电缆</t>
    <phoneticPr fontId="1" type="noConversion"/>
  </si>
  <si>
    <t>注：不适用于三相交流系统单芯电缆</t>
    <phoneticPr fontId="1" type="noConversion"/>
  </si>
  <si>
    <t>上表以外的其它环境温度下载流量的校正系数K 可按下式计算</t>
    <phoneticPr fontId="1" type="noConversion"/>
  </si>
  <si>
    <t>式中θm――电缆导体最高工作温度（℃）；
    θ1――对应于额定载流量的基准环境温度（℃）；
    θ2――实际环境温度（℃）。</t>
    <phoneticPr fontId="1" type="noConversion"/>
  </si>
  <si>
    <t>表1：35kV及以下电缆在不同环境温度时的载流量校正系数</t>
    <phoneticPr fontId="1" type="noConversion"/>
  </si>
  <si>
    <t>电缆</t>
    <phoneticPr fontId="1" type="noConversion"/>
  </si>
  <si>
    <t>绝缘类别</t>
    <phoneticPr fontId="1" type="noConversion"/>
  </si>
  <si>
    <t>聚氯乙烯</t>
    <phoneticPr fontId="1" type="noConversion"/>
  </si>
  <si>
    <t>交联聚乙烯</t>
    <phoneticPr fontId="1" type="noConversion"/>
  </si>
  <si>
    <t>持续工作</t>
    <phoneticPr fontId="1" type="noConversion"/>
  </si>
  <si>
    <t>短路暂态</t>
    <phoneticPr fontId="1" type="noConversion"/>
  </si>
  <si>
    <t>≤6</t>
    <phoneticPr fontId="1" type="noConversion"/>
  </si>
  <si>
    <t>≤500</t>
    <phoneticPr fontId="1" type="noConversion"/>
  </si>
  <si>
    <t>最高允许温度（℃）</t>
    <phoneticPr fontId="1" type="noConversion"/>
  </si>
  <si>
    <t>电压（kV）</t>
    <phoneticPr fontId="1" type="noConversion"/>
  </si>
  <si>
    <t>梯架</t>
    <phoneticPr fontId="1" type="noConversion"/>
  </si>
  <si>
    <t>托盘</t>
    <phoneticPr fontId="1" type="noConversion"/>
  </si>
  <si>
    <t>电缆桥架无间距并列敷设</t>
    <phoneticPr fontId="1" type="noConversion"/>
  </si>
  <si>
    <t>表2：多根并行敷设时电缆载流量的校正系数</t>
    <phoneticPr fontId="1" type="noConversion"/>
  </si>
  <si>
    <t>表3：不同土壤热阻系数时电缆载流量的校正系数</t>
    <phoneticPr fontId="1" type="noConversion"/>
  </si>
  <si>
    <t>空气中敷设（s为中心距，d为外径）</t>
    <phoneticPr fontId="1" type="noConversion"/>
  </si>
  <si>
    <t>土中直埋电缆之间净距(mm)</t>
    <phoneticPr fontId="1" type="noConversion"/>
  </si>
  <si>
    <t>--</t>
    <phoneticPr fontId="1" type="noConversion"/>
  </si>
  <si>
    <t>DN15</t>
  </si>
  <si>
    <t>DN20</t>
  </si>
  <si>
    <t>DN25</t>
  </si>
  <si>
    <t>DN32</t>
  </si>
  <si>
    <t>DN40</t>
  </si>
  <si>
    <t>DN50</t>
  </si>
  <si>
    <t>DN65</t>
  </si>
  <si>
    <t>DN80</t>
  </si>
  <si>
    <t>DN100</t>
  </si>
  <si>
    <t>DN125</t>
  </si>
  <si>
    <t>DN150</t>
  </si>
  <si>
    <t>DN200</t>
  </si>
  <si>
    <t>26/35</t>
    <phoneticPr fontId="1" type="noConversion"/>
  </si>
  <si>
    <t>1kV</t>
    <phoneticPr fontId="1" type="noConversion"/>
  </si>
  <si>
    <t>10kV</t>
    <phoneticPr fontId="1" type="noConversion"/>
  </si>
  <si>
    <t>6kV</t>
    <phoneticPr fontId="1" type="noConversion"/>
  </si>
  <si>
    <t>1kV</t>
    <phoneticPr fontId="1" type="noConversion"/>
  </si>
  <si>
    <t>185-240(150-240)</t>
    <phoneticPr fontId="1" type="noConversion"/>
  </si>
  <si>
    <t>90-150(90-120)</t>
    <phoneticPr fontId="1" type="noConversion"/>
  </si>
  <si>
    <t>70-120</t>
    <phoneticPr fontId="1" type="noConversion"/>
  </si>
  <si>
    <t>150-240</t>
    <phoneticPr fontId="1" type="noConversion"/>
  </si>
  <si>
    <t>--</t>
    <phoneticPr fontId="1" type="noConversion"/>
  </si>
  <si>
    <t>70-120</t>
    <phoneticPr fontId="1" type="noConversion"/>
  </si>
  <si>
    <t>150-185</t>
    <phoneticPr fontId="1" type="noConversion"/>
  </si>
  <si>
    <t>序号</t>
  </si>
  <si>
    <t>1</t>
  </si>
  <si>
    <t>XQJ50×25</t>
  </si>
  <si>
    <t>2</t>
  </si>
  <si>
    <t>XQJ75×50</t>
  </si>
  <si>
    <t>3</t>
  </si>
  <si>
    <t>XQJ100×50</t>
  </si>
  <si>
    <t>4</t>
  </si>
  <si>
    <t>XQJ100×75</t>
  </si>
  <si>
    <t>5</t>
  </si>
  <si>
    <t>XQJ100×100</t>
  </si>
  <si>
    <t>6</t>
  </si>
  <si>
    <t>XQJ150×50</t>
  </si>
  <si>
    <t>7</t>
  </si>
  <si>
    <t>XQJ150×75</t>
  </si>
  <si>
    <t>8</t>
  </si>
  <si>
    <t>XQJ150×100</t>
  </si>
  <si>
    <t>9</t>
  </si>
  <si>
    <t>XQJ200×100</t>
  </si>
  <si>
    <t>10</t>
  </si>
  <si>
    <t>XQJ250×100</t>
  </si>
  <si>
    <t>11</t>
  </si>
  <si>
    <t>XQJ300×100</t>
  </si>
  <si>
    <t>12</t>
  </si>
  <si>
    <t>XQJ300×150</t>
  </si>
  <si>
    <t>13</t>
  </si>
  <si>
    <t>XQJ400×100</t>
  </si>
  <si>
    <t>14</t>
  </si>
  <si>
    <t>XQJ400×150</t>
  </si>
  <si>
    <t>15</t>
  </si>
  <si>
    <t>XQJ500×100</t>
  </si>
  <si>
    <t>16</t>
  </si>
  <si>
    <t>XQJ500×150</t>
  </si>
  <si>
    <t>17</t>
  </si>
  <si>
    <t>XQJ600×100</t>
  </si>
  <si>
    <t>18</t>
  </si>
  <si>
    <t>XQJ600×150</t>
  </si>
  <si>
    <t>19</t>
  </si>
  <si>
    <t>XQJ600×200</t>
  </si>
  <si>
    <t>20</t>
  </si>
  <si>
    <t>XQJ700×100</t>
  </si>
  <si>
    <t>21</t>
  </si>
  <si>
    <t>XQJ700×150</t>
  </si>
  <si>
    <t>22</t>
  </si>
  <si>
    <t>XQJ800×100</t>
  </si>
  <si>
    <t>23</t>
  </si>
  <si>
    <t>XQJ800×200</t>
  </si>
  <si>
    <t>24</t>
  </si>
  <si>
    <t>XQJ1000×200</t>
  </si>
  <si>
    <t>25</t>
  </si>
  <si>
    <t>XQJ1000×250</t>
  </si>
  <si>
    <t>26</t>
  </si>
  <si>
    <t>27</t>
  </si>
  <si>
    <t>28</t>
  </si>
  <si>
    <t>29</t>
  </si>
  <si>
    <t>XQJ200×150</t>
  </si>
  <si>
    <t>30</t>
  </si>
  <si>
    <t>31</t>
  </si>
  <si>
    <t>32</t>
  </si>
  <si>
    <t>33</t>
  </si>
  <si>
    <t>34</t>
  </si>
  <si>
    <t>XQJ500×200</t>
  </si>
  <si>
    <t>200A/5P</t>
  </si>
  <si>
    <t>820.00</t>
  </si>
  <si>
    <t>250A/5P</t>
  </si>
  <si>
    <t>928.00</t>
  </si>
  <si>
    <t>400A/5P</t>
  </si>
  <si>
    <t>1295.00</t>
  </si>
  <si>
    <t>630A/5P</t>
  </si>
  <si>
    <t>1815.00</t>
  </si>
  <si>
    <t>800A/5P</t>
  </si>
  <si>
    <t>2120.00</t>
  </si>
  <si>
    <t>1000A/5P</t>
  </si>
  <si>
    <t>2722.00</t>
  </si>
  <si>
    <t>1250A/5P</t>
  </si>
  <si>
    <t>3370.00</t>
  </si>
  <si>
    <t>1600A/5P</t>
  </si>
  <si>
    <t>4515.00</t>
  </si>
  <si>
    <t>2000A/5P</t>
  </si>
  <si>
    <t>5530.00</t>
  </si>
  <si>
    <t>2500A/5P</t>
  </si>
  <si>
    <t>6652.00</t>
  </si>
  <si>
    <t>3150A/5P</t>
  </si>
  <si>
    <t>8682.00</t>
  </si>
  <si>
    <t>4000A/5P</t>
  </si>
  <si>
    <t>10778.00</t>
  </si>
  <si>
    <t>5000A/5P</t>
  </si>
  <si>
    <t>13350.00</t>
  </si>
  <si>
    <t>mm2</t>
    <phoneticPr fontId="1" type="noConversion"/>
  </si>
  <si>
    <t>2*95mm2</t>
    <phoneticPr fontId="1" type="noConversion"/>
  </si>
  <si>
    <t>表4：电线、电缆明敷时环境空气温度不等于30℃的载流量校正系数Kt</t>
    <phoneticPr fontId="1" type="noConversion"/>
  </si>
  <si>
    <t>表5：埋地敷设时环境温度不等于20℃时的校正系数Kt值</t>
    <phoneticPr fontId="1" type="noConversion"/>
  </si>
  <si>
    <t>表6: 不同土壤热阻系数的载流量修正系数</t>
    <phoneticPr fontId="1" type="noConversion"/>
  </si>
  <si>
    <t>表7: 敷设在埋地管道内多回路电缆载流量校正系数</t>
    <phoneticPr fontId="1" type="noConversion"/>
  </si>
  <si>
    <t>35</t>
  </si>
  <si>
    <t>36</t>
  </si>
  <si>
    <t>37</t>
  </si>
  <si>
    <t>38</t>
  </si>
  <si>
    <t>39</t>
  </si>
  <si>
    <t xml:space="preserve"> </t>
    <phoneticPr fontId="1" type="noConversion"/>
  </si>
  <si>
    <r>
      <rPr>
        <sz val="12"/>
        <rFont val="宋体"/>
        <family val="3"/>
        <charset val="134"/>
      </rPr>
      <t xml:space="preserve">内壁截面积
</t>
    </r>
    <r>
      <rPr>
        <sz val="12"/>
        <rFont val="Arial"/>
        <family val="2"/>
      </rPr>
      <t>mm2</t>
    </r>
    <phoneticPr fontId="1" type="noConversion"/>
  </si>
  <si>
    <t>1x240</t>
    <phoneticPr fontId="1" type="noConversion"/>
  </si>
  <si>
    <t>1x300</t>
    <phoneticPr fontId="1" type="noConversion"/>
  </si>
  <si>
    <t>1x400</t>
    <phoneticPr fontId="1" type="noConversion"/>
  </si>
  <si>
    <t>1x500</t>
    <phoneticPr fontId="1" type="noConversion"/>
  </si>
  <si>
    <t>2x16</t>
    <phoneticPr fontId="1" type="noConversion"/>
  </si>
  <si>
    <t>2x25</t>
    <phoneticPr fontId="1" type="noConversion"/>
  </si>
  <si>
    <t>2x35</t>
    <phoneticPr fontId="1" type="noConversion"/>
  </si>
  <si>
    <t>2x50</t>
    <phoneticPr fontId="1" type="noConversion"/>
  </si>
  <si>
    <t>2x70</t>
    <phoneticPr fontId="1" type="noConversion"/>
  </si>
  <si>
    <t>2x95</t>
    <phoneticPr fontId="1" type="noConversion"/>
  </si>
  <si>
    <t>2x120</t>
    <phoneticPr fontId="1" type="noConversion"/>
  </si>
  <si>
    <t>2x10</t>
    <phoneticPr fontId="1" type="noConversion"/>
  </si>
  <si>
    <t>土壤较干燥，雨量不大。如湿度为8%~12%的沙-泥土等</t>
    <phoneticPr fontId="1" type="noConversion"/>
  </si>
  <si>
    <t>1x4</t>
    <phoneticPr fontId="1" type="noConversion"/>
  </si>
  <si>
    <t>1x6</t>
    <phoneticPr fontId="1" type="noConversion"/>
  </si>
  <si>
    <t>1x2.5</t>
    <phoneticPr fontId="1" type="noConversion"/>
  </si>
  <si>
    <t>2x50</t>
    <phoneticPr fontId="1" type="noConversion"/>
  </si>
  <si>
    <t>2x35</t>
    <phoneticPr fontId="1" type="noConversion"/>
  </si>
  <si>
    <t>2*70mm2</t>
    <phoneticPr fontId="1" type="noConversion"/>
  </si>
  <si>
    <t>2*120mm2</t>
    <phoneticPr fontId="1" type="noConversion"/>
  </si>
  <si>
    <t>2x95</t>
    <phoneticPr fontId="1" type="noConversion"/>
  </si>
  <si>
    <t>2*50mm2</t>
    <phoneticPr fontId="1" type="noConversion"/>
  </si>
  <si>
    <t>2*35mm2</t>
    <phoneticPr fontId="1" type="noConversion"/>
  </si>
  <si>
    <t>5*10</t>
    <phoneticPr fontId="1" type="noConversion"/>
  </si>
  <si>
    <t>5*16</t>
    <phoneticPr fontId="1" type="noConversion"/>
  </si>
  <si>
    <t>3*25+2*16</t>
    <phoneticPr fontId="1" type="noConversion"/>
  </si>
  <si>
    <t>5*10mm2</t>
    <phoneticPr fontId="1" type="noConversion"/>
  </si>
  <si>
    <t>400V</t>
    <phoneticPr fontId="1" type="noConversion"/>
  </si>
  <si>
    <t>315V</t>
    <phoneticPr fontId="1" type="noConversion"/>
  </si>
  <si>
    <t>3*240+1*120</t>
    <phoneticPr fontId="1" type="noConversion"/>
  </si>
  <si>
    <t>1*240mm2</t>
    <phoneticPr fontId="1" type="noConversion"/>
  </si>
  <si>
    <t>3*120+1*70</t>
    <phoneticPr fontId="1" type="noConversion"/>
  </si>
  <si>
    <t>3*70+1*35</t>
    <phoneticPr fontId="1" type="noConversion"/>
  </si>
  <si>
    <t>3*95+2*50</t>
    <phoneticPr fontId="1" type="noConversion"/>
  </si>
  <si>
    <t>Nominal AC Voltage (V)</t>
    <phoneticPr fontId="1" type="noConversion"/>
  </si>
  <si>
    <t>Max. AC Output Current Per Phase (A)</t>
    <phoneticPr fontId="1" type="noConversion"/>
  </si>
  <si>
    <t>Max. DC Input Current (A)</t>
    <phoneticPr fontId="1" type="noConversion"/>
  </si>
  <si>
    <t>CEC Weighted Efficiency (%)</t>
    <phoneticPr fontId="1" type="noConversion"/>
  </si>
  <si>
    <t>Max. AC Power Output (kW)</t>
    <phoneticPr fontId="1" type="noConversion"/>
  </si>
  <si>
    <t>Max. DC Input Voltage (V)</t>
    <phoneticPr fontId="1" type="noConversion"/>
  </si>
  <si>
    <t>Min MPPT DC Voltage (V)</t>
    <phoneticPr fontId="1" type="noConversion"/>
  </si>
  <si>
    <t xml:space="preserve">Growatt 100 </t>
    <phoneticPr fontId="1" type="noConversion"/>
  </si>
  <si>
    <t>Inverter Info</t>
    <phoneticPr fontId="1" type="noConversion"/>
  </si>
  <si>
    <t>Sytem STC DC to Inverter Rating Ratio</t>
    <phoneticPr fontId="1" type="noConversion"/>
  </si>
  <si>
    <t>Series Fuse Rating (A)</t>
    <phoneticPr fontId="1" type="noConversion"/>
  </si>
  <si>
    <t>System STC Rating - kWp (kW)</t>
    <phoneticPr fontId="1" type="noConversion"/>
  </si>
  <si>
    <t>Array MP Current (A)</t>
    <phoneticPr fontId="1" type="noConversion"/>
  </si>
  <si>
    <t>Array Short Circuit Current (A)</t>
    <phoneticPr fontId="1" type="noConversion"/>
  </si>
  <si>
    <t>Array Voltage @ High Temperature (V)</t>
    <phoneticPr fontId="1" type="noConversion"/>
  </si>
  <si>
    <t>Maximum System Voltage (V)</t>
    <phoneticPr fontId="1" type="noConversion"/>
  </si>
  <si>
    <t>Number of Modules/Inverter</t>
    <phoneticPr fontId="1" type="noConversion"/>
  </si>
  <si>
    <t>Max Power Current (Imp)</t>
    <phoneticPr fontId="1" type="noConversion"/>
  </si>
  <si>
    <t>Strings Per Inverter</t>
    <phoneticPr fontId="1" type="noConversion"/>
  </si>
  <si>
    <t>Short Circuit Current (Isc)</t>
    <phoneticPr fontId="1" type="noConversion"/>
  </si>
  <si>
    <t>Modules per String</t>
    <phoneticPr fontId="1" type="noConversion"/>
  </si>
  <si>
    <t>Max Power Voltage (Vmp)</t>
    <phoneticPr fontId="1" type="noConversion"/>
  </si>
  <si>
    <t>Project System  Info</t>
    <phoneticPr fontId="1" type="noConversion"/>
  </si>
  <si>
    <t>Open Circuit Voltage (Voc)</t>
    <phoneticPr fontId="1" type="noConversion"/>
  </si>
  <si>
    <t>Watts (STC)</t>
    <phoneticPr fontId="1" type="noConversion"/>
  </si>
  <si>
    <t>Maximum Power Current (A)</t>
    <phoneticPr fontId="1" type="noConversion"/>
  </si>
  <si>
    <t>GD250</t>
    <phoneticPr fontId="1" type="noConversion"/>
  </si>
  <si>
    <t>Module Info</t>
    <phoneticPr fontId="1" type="noConversion"/>
  </si>
  <si>
    <t>Short Circuit Current (A)</t>
    <phoneticPr fontId="1" type="noConversion"/>
  </si>
  <si>
    <t>Maximum Number of Strings in Parallel</t>
    <phoneticPr fontId="1" type="noConversion"/>
  </si>
  <si>
    <t>Module Voltage MP @ High Temp</t>
    <phoneticPr fontId="1" type="noConversion"/>
  </si>
  <si>
    <t>Resulting Array Voltage (V)</t>
    <phoneticPr fontId="1" type="noConversion"/>
  </si>
  <si>
    <t>Module Voltage OC @ Low Temp</t>
    <phoneticPr fontId="1" type="noConversion"/>
  </si>
  <si>
    <t>Minimum # of Modules in Series</t>
    <phoneticPr fontId="1" type="noConversion"/>
  </si>
  <si>
    <t>Module Temp</t>
    <phoneticPr fontId="1" type="noConversion"/>
  </si>
  <si>
    <t>CAD Input Height</t>
    <phoneticPr fontId="1" type="noConversion"/>
  </si>
  <si>
    <t>Resulting Maximum System Voltage (V)</t>
    <phoneticPr fontId="1" type="noConversion"/>
  </si>
  <si>
    <t>The Lowest Temp</t>
    <phoneticPr fontId="1" type="noConversion"/>
  </si>
  <si>
    <t>Obstruction Height (mm)</t>
    <phoneticPr fontId="1" type="noConversion"/>
  </si>
  <si>
    <t>Maximum # of Modules in Series</t>
    <phoneticPr fontId="1" type="noConversion"/>
  </si>
  <si>
    <t>The Hightest Temp 2%</t>
    <phoneticPr fontId="1" type="noConversion"/>
  </si>
  <si>
    <t>System Basic Info</t>
    <phoneticPr fontId="1" type="noConversion"/>
  </si>
  <si>
    <t>Project Info</t>
    <phoneticPr fontId="1" type="noConversion"/>
  </si>
  <si>
    <t>总计：</t>
    <phoneticPr fontId="1" type="noConversion"/>
  </si>
  <si>
    <t>总计：</t>
    <phoneticPr fontId="1" type="noConversion"/>
  </si>
  <si>
    <t>C</t>
    <phoneticPr fontId="1" type="noConversion"/>
  </si>
  <si>
    <t>B</t>
    <phoneticPr fontId="1" type="noConversion"/>
  </si>
  <si>
    <t>A</t>
    <phoneticPr fontId="1" type="noConversion"/>
  </si>
  <si>
    <t>总系统大小</t>
    <phoneticPr fontId="1" type="noConversion"/>
  </si>
  <si>
    <t>逆变器</t>
    <phoneticPr fontId="1" type="noConversion"/>
  </si>
  <si>
    <t>系统大小</t>
    <phoneticPr fontId="1" type="noConversion"/>
  </si>
  <si>
    <t>组件
数量</t>
    <phoneticPr fontId="1" type="noConversion"/>
  </si>
  <si>
    <t>组件串数</t>
    <phoneticPr fontId="1" type="noConversion"/>
  </si>
  <si>
    <t>汇流箱</t>
    <phoneticPr fontId="1" type="noConversion"/>
  </si>
  <si>
    <t>区域</t>
    <phoneticPr fontId="1" type="noConversion"/>
  </si>
  <si>
    <t>总计</t>
  </si>
  <si>
    <t>ZRC-YJV-2*95</t>
  </si>
  <si>
    <t>ZRC-YJV-2*70</t>
  </si>
  <si>
    <t>ZRC-YJV-2*50</t>
  </si>
  <si>
    <t>ZRC-YJV-2*35</t>
  </si>
  <si>
    <t>ZRC-YJV-2*120</t>
  </si>
  <si>
    <t>求和项:5%余量（米）</t>
  </si>
  <si>
    <t>行标签</t>
  </si>
  <si>
    <t>NB01HL22</t>
  </si>
  <si>
    <t>NB01HL21</t>
  </si>
  <si>
    <t>NB01HL20</t>
  </si>
  <si>
    <t>NB01HL19</t>
  </si>
  <si>
    <t>NB01HL18</t>
  </si>
  <si>
    <t>NB01HL17</t>
  </si>
  <si>
    <t>NB01HL16</t>
  </si>
  <si>
    <t>NB01HL15</t>
  </si>
  <si>
    <t>NB01HL14</t>
  </si>
  <si>
    <t>NB01HL13</t>
  </si>
  <si>
    <t>NB01HL12</t>
  </si>
  <si>
    <t>NB01HL11</t>
  </si>
  <si>
    <t>NB01HL10</t>
  </si>
  <si>
    <t>NB01HL09</t>
  </si>
  <si>
    <t>NB01HL08</t>
  </si>
  <si>
    <t>NB01HL07</t>
  </si>
  <si>
    <t>NB01HL06</t>
  </si>
  <si>
    <t>NB01HL05</t>
  </si>
  <si>
    <t>NB01HL04</t>
  </si>
  <si>
    <t>NB01HL03</t>
  </si>
  <si>
    <t>NB01HL02</t>
  </si>
  <si>
    <t>NB01HL01</t>
  </si>
  <si>
    <t>最终型号</t>
    <phoneticPr fontId="1" type="noConversion"/>
  </si>
  <si>
    <t>推荐线缆型号</t>
    <phoneticPr fontId="1" type="noConversion"/>
  </si>
  <si>
    <t>ZRC-YJV-2*120</t>
    <phoneticPr fontId="1" type="noConversion"/>
  </si>
  <si>
    <t>ZRC-YJV-2*95</t>
    <phoneticPr fontId="1" type="noConversion"/>
  </si>
  <si>
    <t>ZRC-YJV-2*70</t>
    <phoneticPr fontId="1" type="noConversion"/>
  </si>
  <si>
    <t>ZRC-YJV-2*50</t>
    <phoneticPr fontId="1" type="noConversion"/>
  </si>
  <si>
    <t>ZRC-YJV-2*35</t>
    <phoneticPr fontId="1" type="noConversion"/>
  </si>
  <si>
    <t>5%余量（米）</t>
    <phoneticPr fontId="1" type="noConversion"/>
  </si>
  <si>
    <t>图纸实际量出(米)</t>
    <phoneticPr fontId="1" type="noConversion"/>
  </si>
  <si>
    <t>系统大小Kw</t>
    <phoneticPr fontId="1" type="noConversion"/>
  </si>
  <si>
    <t>组件数量</t>
  </si>
  <si>
    <t>汇流箱接入串数</t>
    <phoneticPr fontId="1" type="noConversion"/>
  </si>
  <si>
    <t>汇流箱编号</t>
  </si>
  <si>
    <t>Horizontal/Vertical</t>
  </si>
  <si>
    <t>Degrees Slope</t>
  </si>
  <si>
    <t>Percent Slope</t>
  </si>
  <si>
    <t>3-1/8</t>
  </si>
  <si>
    <t>2-7/8</t>
  </si>
  <si>
    <t>2-3/4</t>
  </si>
  <si>
    <t>2-5/8</t>
  </si>
  <si>
    <t>2-1/2</t>
  </si>
  <si>
    <t>2-3/8</t>
  </si>
  <si>
    <t>2-1/4</t>
  </si>
  <si>
    <t>2-1/8</t>
  </si>
  <si>
    <t>1-7/8</t>
  </si>
  <si>
    <t>1-3/4</t>
  </si>
  <si>
    <t>1-5/8</t>
  </si>
  <si>
    <t>1-1/2</t>
  </si>
  <si>
    <t>1-3/8</t>
  </si>
  <si>
    <t>1-1/4</t>
  </si>
  <si>
    <t>1-1/8</t>
  </si>
  <si>
    <t>7/8</t>
  </si>
  <si>
    <t>3/4</t>
  </si>
  <si>
    <t>5/8</t>
  </si>
  <si>
    <t>1/2</t>
  </si>
  <si>
    <t>3/8</t>
  </si>
  <si>
    <t>1/4</t>
  </si>
  <si>
    <t>1/8</t>
  </si>
  <si>
    <t>Inches per Foot</t>
  </si>
  <si>
    <t>Horizontal to Vertical Slope Ratio ( __ to 1)</t>
  </si>
  <si>
    <t>Slope Conversion Tables</t>
  </si>
  <si>
    <t>220V</t>
    <phoneticPr fontId="1" type="noConversion"/>
  </si>
  <si>
    <t>400V</t>
    <phoneticPr fontId="1" type="noConversion"/>
  </si>
  <si>
    <t>480V</t>
    <phoneticPr fontId="1" type="noConversion"/>
  </si>
  <si>
    <t>540V</t>
    <phoneticPr fontId="1" type="noConversion"/>
  </si>
  <si>
    <t>480V</t>
    <phoneticPr fontId="1" type="noConversion"/>
  </si>
  <si>
    <t>2*4</t>
    <phoneticPr fontId="1" type="noConversion"/>
  </si>
  <si>
    <t>3*95+1*70</t>
    <phoneticPr fontId="1" type="noConversion"/>
  </si>
  <si>
    <t>3(3*120+1*70)</t>
    <phoneticPr fontId="1" type="noConversion"/>
  </si>
  <si>
    <t>3(3*185+1*95)</t>
    <phoneticPr fontId="1" type="noConversion"/>
  </si>
  <si>
    <t>2(3*185+1*95)</t>
    <phoneticPr fontId="1" type="noConversion"/>
  </si>
  <si>
    <t>3(3*185+1*95)</t>
    <phoneticPr fontId="1" type="noConversion"/>
  </si>
  <si>
    <t>3(3*240+1*120)</t>
    <phoneticPr fontId="1" type="noConversion"/>
  </si>
  <si>
    <t>3*4+1*2.5</t>
    <phoneticPr fontId="1" type="noConversion"/>
  </si>
  <si>
    <t>3*6+1*4</t>
    <phoneticPr fontId="1" type="noConversion"/>
  </si>
  <si>
    <t>3*10+1*6</t>
    <phoneticPr fontId="1" type="noConversion"/>
  </si>
  <si>
    <t>3*16+1*10</t>
    <phoneticPr fontId="1" type="noConversion"/>
  </si>
  <si>
    <t>3*25+1*16</t>
    <phoneticPr fontId="1" type="noConversion"/>
  </si>
  <si>
    <t>计算太阳能组件阵列间距公式</t>
    <phoneticPr fontId="1" type="noConversion"/>
  </si>
  <si>
    <t>板长（mm)</t>
    <phoneticPr fontId="1" type="noConversion"/>
  </si>
  <si>
    <t>倾角(。）</t>
    <phoneticPr fontId="1" type="noConversion"/>
  </si>
  <si>
    <t>SIN值</t>
    <phoneticPr fontId="1" type="noConversion"/>
  </si>
  <si>
    <t>阵列高度H（mm)</t>
    <phoneticPr fontId="1" type="noConversion"/>
  </si>
  <si>
    <t>当地纬度(。）</t>
    <phoneticPr fontId="1" type="noConversion"/>
  </si>
  <si>
    <t>赤纬度(。）</t>
    <phoneticPr fontId="1" type="noConversion"/>
  </si>
  <si>
    <t>时角（15度/时）</t>
    <phoneticPr fontId="1" type="noConversion"/>
  </si>
  <si>
    <t>太阳高度角正弦值</t>
    <phoneticPr fontId="1" type="noConversion"/>
  </si>
  <si>
    <t>SIN(F3)*SIN(G3)+COM(F4)*COS(G4)*COS(H4)</t>
    <phoneticPr fontId="1" type="noConversion"/>
  </si>
  <si>
    <t>余切</t>
    <phoneticPr fontId="1" type="noConversion"/>
  </si>
  <si>
    <t>阵列投影长度</t>
    <phoneticPr fontId="1" type="noConversion"/>
  </si>
  <si>
    <t>全国经纬度表</t>
  </si>
  <si>
    <t>省份</t>
  </si>
  <si>
    <t>地市</t>
  </si>
  <si>
    <t>区县</t>
  </si>
  <si>
    <t>经度</t>
  </si>
  <si>
    <t>纬度</t>
  </si>
  <si>
    <t>北京市</t>
  </si>
  <si>
    <t>天安门</t>
  </si>
  <si>
    <t>东城区</t>
  </si>
  <si>
    <t>西城区</t>
  </si>
  <si>
    <t>崇文区</t>
  </si>
  <si>
    <t>宣武区</t>
  </si>
  <si>
    <t>朝阳区</t>
  </si>
  <si>
    <t>丰台区</t>
  </si>
  <si>
    <t>石景山区</t>
  </si>
  <si>
    <t>海淀区</t>
  </si>
  <si>
    <t>门头沟区</t>
  </si>
  <si>
    <t>房山区</t>
  </si>
  <si>
    <t>通州区</t>
  </si>
  <si>
    <t>顺义区</t>
  </si>
  <si>
    <t>昌平区</t>
  </si>
  <si>
    <t>大兴区</t>
  </si>
  <si>
    <t>怀柔区</t>
  </si>
  <si>
    <t>平谷区</t>
  </si>
  <si>
    <t>密云县</t>
  </si>
  <si>
    <t>延庆县</t>
  </si>
  <si>
    <t>天津市</t>
  </si>
  <si>
    <t>和平区</t>
  </si>
  <si>
    <t>河东区</t>
  </si>
  <si>
    <t>河西区</t>
  </si>
  <si>
    <t>南开区</t>
  </si>
  <si>
    <t>河北区</t>
  </si>
  <si>
    <t>红桥区</t>
  </si>
  <si>
    <t>塘沽区</t>
  </si>
  <si>
    <t>汉沽区</t>
  </si>
  <si>
    <t>大港区</t>
  </si>
  <si>
    <t>东丽区</t>
  </si>
  <si>
    <t>西青区</t>
  </si>
  <si>
    <t>津南区</t>
  </si>
  <si>
    <t>北辰区</t>
  </si>
  <si>
    <t>武清区</t>
  </si>
  <si>
    <t>宝坻区</t>
  </si>
  <si>
    <t>滨海新区</t>
  </si>
  <si>
    <t>宁河县</t>
  </si>
  <si>
    <t>静海县</t>
  </si>
  <si>
    <t>蓟县</t>
  </si>
  <si>
    <t>河北省</t>
  </si>
  <si>
    <t>石家庄市</t>
  </si>
  <si>
    <t>长安区</t>
  </si>
  <si>
    <t>桥东区</t>
  </si>
  <si>
    <t>桥西区</t>
  </si>
  <si>
    <t>新华区</t>
  </si>
  <si>
    <t>井陉矿区</t>
  </si>
  <si>
    <t>裕华区</t>
  </si>
  <si>
    <t>井陉县</t>
  </si>
  <si>
    <t>正定县</t>
  </si>
  <si>
    <t>栾城县</t>
  </si>
  <si>
    <t>行唐县</t>
  </si>
  <si>
    <t>灵寿县</t>
  </si>
  <si>
    <t>高邑县</t>
  </si>
  <si>
    <t>深泽县</t>
  </si>
  <si>
    <t>赞皇县</t>
  </si>
  <si>
    <t>无极县</t>
  </si>
  <si>
    <t>平山县</t>
  </si>
  <si>
    <t>元氏县</t>
  </si>
  <si>
    <t>赵县</t>
  </si>
  <si>
    <t>辛集市</t>
  </si>
  <si>
    <t>藁城市</t>
  </si>
  <si>
    <t>晋州市</t>
  </si>
  <si>
    <t>新乐市</t>
  </si>
  <si>
    <t>鹿泉市</t>
  </si>
  <si>
    <t>唐山市</t>
  </si>
  <si>
    <t>路南区</t>
  </si>
  <si>
    <t>路北区</t>
  </si>
  <si>
    <t>古冶区</t>
  </si>
  <si>
    <t>开平区</t>
  </si>
  <si>
    <t>丰南区</t>
  </si>
  <si>
    <t>丰润区</t>
  </si>
  <si>
    <t>滦县</t>
  </si>
  <si>
    <t>滦南县</t>
  </si>
  <si>
    <t>乐亭县</t>
  </si>
  <si>
    <t>迁西县</t>
  </si>
  <si>
    <t>玉田县</t>
  </si>
  <si>
    <t>唐海县</t>
  </si>
  <si>
    <t>遵化市</t>
  </si>
  <si>
    <t>迁安市</t>
  </si>
  <si>
    <t>秦皇岛市</t>
  </si>
  <si>
    <t>海港区</t>
  </si>
  <si>
    <t>山海关区</t>
  </si>
  <si>
    <t>北戴河区</t>
  </si>
  <si>
    <t>青龙满族自治县</t>
  </si>
  <si>
    <t>昌黎县</t>
  </si>
  <si>
    <t>抚宁县</t>
  </si>
  <si>
    <t>卢龙县</t>
  </si>
  <si>
    <t>邯郸市</t>
  </si>
  <si>
    <t>邯山区</t>
  </si>
  <si>
    <t>丛台区</t>
  </si>
  <si>
    <t>复兴区</t>
  </si>
  <si>
    <t>峰峰矿区</t>
  </si>
  <si>
    <t>邯郸县</t>
  </si>
  <si>
    <t>临漳县</t>
  </si>
  <si>
    <t>成安县</t>
  </si>
  <si>
    <t>大名县</t>
  </si>
  <si>
    <t>涉县</t>
  </si>
  <si>
    <t>磁县</t>
  </si>
  <si>
    <t>肥乡县</t>
  </si>
  <si>
    <t>永年县</t>
  </si>
  <si>
    <t>邱县</t>
  </si>
  <si>
    <t>鸡泽县</t>
  </si>
  <si>
    <t>广平县</t>
  </si>
  <si>
    <t>馆陶县</t>
  </si>
  <si>
    <t>魏县</t>
  </si>
  <si>
    <t>曲周县</t>
  </si>
  <si>
    <t>武安市</t>
  </si>
  <si>
    <t>邢台市</t>
  </si>
  <si>
    <t>邢台县</t>
  </si>
  <si>
    <t>临城县</t>
  </si>
  <si>
    <t>内丘县</t>
  </si>
  <si>
    <t>柏乡县</t>
  </si>
  <si>
    <t>隆尧县</t>
  </si>
  <si>
    <t>任县</t>
  </si>
  <si>
    <t>南和县</t>
  </si>
  <si>
    <t>宁晋县</t>
  </si>
  <si>
    <t>巨鹿县</t>
  </si>
  <si>
    <t>新河县</t>
  </si>
  <si>
    <t>广宗县</t>
  </si>
  <si>
    <t>平乡县</t>
  </si>
  <si>
    <t>威县</t>
  </si>
  <si>
    <t>清河县</t>
  </si>
  <si>
    <t>临西县</t>
  </si>
  <si>
    <t>南宫市</t>
  </si>
  <si>
    <t>沙河市</t>
  </si>
  <si>
    <t>保定市</t>
  </si>
  <si>
    <t>新市区</t>
  </si>
  <si>
    <t>北市区</t>
  </si>
  <si>
    <t>南市区</t>
  </si>
  <si>
    <t>满城县</t>
  </si>
  <si>
    <t>清苑县</t>
  </si>
  <si>
    <t>涞水县</t>
  </si>
  <si>
    <t>阜平县</t>
  </si>
  <si>
    <t>徐水县</t>
  </si>
  <si>
    <t>定兴县</t>
  </si>
  <si>
    <t>唐县</t>
  </si>
  <si>
    <t>高阳县</t>
  </si>
  <si>
    <t>容城县</t>
  </si>
  <si>
    <t>涞源县</t>
  </si>
  <si>
    <t>望都县</t>
  </si>
  <si>
    <t>安新县</t>
  </si>
  <si>
    <t>易县</t>
  </si>
  <si>
    <t>曲阳县</t>
  </si>
  <si>
    <t>蠡县</t>
  </si>
  <si>
    <t>顺平县</t>
  </si>
  <si>
    <t>博野县</t>
  </si>
  <si>
    <t>雄县</t>
  </si>
  <si>
    <t>涿州市</t>
  </si>
  <si>
    <t>定州市</t>
  </si>
  <si>
    <t>安国市</t>
  </si>
  <si>
    <t>高碑店市</t>
  </si>
  <si>
    <t>张家口市</t>
  </si>
  <si>
    <t>宣化区</t>
  </si>
  <si>
    <t>下花园区</t>
  </si>
  <si>
    <t>宣化县</t>
  </si>
  <si>
    <t>张北县</t>
  </si>
  <si>
    <t>康保县</t>
  </si>
  <si>
    <t>沽源县</t>
  </si>
  <si>
    <t>尚义县</t>
  </si>
  <si>
    <t>蔚县</t>
  </si>
  <si>
    <t>阳原县</t>
  </si>
  <si>
    <t>怀安县</t>
  </si>
  <si>
    <t>万全县</t>
  </si>
  <si>
    <t>怀来县</t>
  </si>
  <si>
    <t>涿鹿县</t>
  </si>
  <si>
    <t>赤城县</t>
  </si>
  <si>
    <t>崇礼县</t>
  </si>
  <si>
    <t>承德市</t>
  </si>
  <si>
    <t>双桥区</t>
  </si>
  <si>
    <t>双滦区</t>
  </si>
  <si>
    <t>鹰手营子矿区</t>
  </si>
  <si>
    <t>承德县</t>
  </si>
  <si>
    <t>兴隆县</t>
  </si>
  <si>
    <t>平泉县</t>
  </si>
  <si>
    <t>滦平县</t>
  </si>
  <si>
    <t>隆化县</t>
  </si>
  <si>
    <t>丰宁满族自治县</t>
  </si>
  <si>
    <t>宽城满族自治县</t>
  </si>
  <si>
    <t>围场满族蒙古族自治县</t>
  </si>
  <si>
    <t>沧州市</t>
  </si>
  <si>
    <t>运河区</t>
  </si>
  <si>
    <t>沧县</t>
  </si>
  <si>
    <t>青县</t>
  </si>
  <si>
    <t>东光县</t>
  </si>
  <si>
    <t>海兴县</t>
  </si>
  <si>
    <t>盐山县</t>
  </si>
  <si>
    <t>肃宁县</t>
  </si>
  <si>
    <t>南皮县</t>
  </si>
  <si>
    <t>吴桥县</t>
  </si>
  <si>
    <t>献县</t>
  </si>
  <si>
    <t>孟村回族自治县</t>
  </si>
  <si>
    <t>泊头市</t>
  </si>
  <si>
    <t>任丘市</t>
  </si>
  <si>
    <t>黄骅市</t>
  </si>
  <si>
    <t>河间市</t>
  </si>
  <si>
    <t>廊坊市</t>
  </si>
  <si>
    <t>安次区</t>
  </si>
  <si>
    <t>广阳区</t>
  </si>
  <si>
    <t>固安县</t>
  </si>
  <si>
    <t>永清县</t>
  </si>
  <si>
    <t>香河县</t>
  </si>
  <si>
    <t>大城县</t>
  </si>
  <si>
    <t>文安县</t>
  </si>
  <si>
    <t>大厂回族自治县</t>
  </si>
  <si>
    <t>霸州市</t>
  </si>
  <si>
    <t>三河市</t>
  </si>
  <si>
    <t>衡水市</t>
  </si>
  <si>
    <t>桃城区</t>
  </si>
  <si>
    <t>枣强县</t>
  </si>
  <si>
    <t>武邑县</t>
  </si>
  <si>
    <t>武强县</t>
  </si>
  <si>
    <t>饶阳县</t>
  </si>
  <si>
    <t>安平县</t>
  </si>
  <si>
    <t>故城县</t>
  </si>
  <si>
    <t>景县</t>
  </si>
  <si>
    <t>阜城县</t>
  </si>
  <si>
    <t>冀州市</t>
  </si>
  <si>
    <t>深州市</t>
  </si>
  <si>
    <t>山西省</t>
  </si>
  <si>
    <t>太原市</t>
  </si>
  <si>
    <t>小店区</t>
  </si>
  <si>
    <t>迎泽区</t>
  </si>
  <si>
    <t>杏花岭区</t>
  </si>
  <si>
    <t>尖草坪区</t>
  </si>
  <si>
    <t>万柏林区</t>
  </si>
  <si>
    <t>晋源区</t>
  </si>
  <si>
    <t>清徐县</t>
  </si>
  <si>
    <t>阳曲县</t>
  </si>
  <si>
    <t>娄烦县</t>
  </si>
  <si>
    <t>古交市</t>
  </si>
  <si>
    <t>大同市</t>
  </si>
  <si>
    <t>城区</t>
  </si>
  <si>
    <t>矿区</t>
  </si>
  <si>
    <t>南郊区</t>
  </si>
  <si>
    <t>新荣区</t>
  </si>
  <si>
    <t>阳高县</t>
  </si>
  <si>
    <t>天镇县</t>
  </si>
  <si>
    <t>广灵县</t>
  </si>
  <si>
    <t>灵丘县</t>
  </si>
  <si>
    <t>浑源县</t>
  </si>
  <si>
    <t>左云县</t>
  </si>
  <si>
    <t>大同县</t>
  </si>
  <si>
    <t>阳泉市</t>
  </si>
  <si>
    <t>郊区</t>
  </si>
  <si>
    <t>平定县</t>
  </si>
  <si>
    <t>盂县</t>
  </si>
  <si>
    <t>长治市</t>
  </si>
  <si>
    <t>长治县</t>
  </si>
  <si>
    <t>襄垣县</t>
  </si>
  <si>
    <t>屯留县</t>
  </si>
  <si>
    <t>平顺县</t>
  </si>
  <si>
    <t>黎城县</t>
  </si>
  <si>
    <t>壶关县</t>
  </si>
  <si>
    <t>长子县</t>
  </si>
  <si>
    <t>武乡县</t>
  </si>
  <si>
    <t>沁县</t>
  </si>
  <si>
    <t>沁源县</t>
  </si>
  <si>
    <t>潞城市</t>
  </si>
  <si>
    <t>晋城市</t>
  </si>
  <si>
    <t>沁水县</t>
  </si>
  <si>
    <t>阳城县</t>
  </si>
  <si>
    <t>陵川县</t>
  </si>
  <si>
    <t>泽州县</t>
  </si>
  <si>
    <t>高平市</t>
  </si>
  <si>
    <t>朔州市</t>
  </si>
  <si>
    <t>朔城区</t>
  </si>
  <si>
    <t>山阴县</t>
  </si>
  <si>
    <t>应县</t>
  </si>
  <si>
    <t>右玉县</t>
  </si>
  <si>
    <t>怀仁县</t>
  </si>
  <si>
    <t>晋中市</t>
  </si>
  <si>
    <t>榆次区</t>
  </si>
  <si>
    <t>榆社县</t>
  </si>
  <si>
    <t>左权县</t>
  </si>
  <si>
    <t>和顺县</t>
  </si>
  <si>
    <t>昔阳县</t>
  </si>
  <si>
    <t>寿阳县</t>
  </si>
  <si>
    <t>太谷县</t>
  </si>
  <si>
    <t>祁县</t>
  </si>
  <si>
    <t>平遥县</t>
  </si>
  <si>
    <t>灵石县</t>
  </si>
  <si>
    <t>介休市</t>
  </si>
  <si>
    <t>运城市</t>
  </si>
  <si>
    <t>盐湖区</t>
  </si>
  <si>
    <t>临猗县</t>
  </si>
  <si>
    <t>万荣县</t>
  </si>
  <si>
    <t>闻喜县</t>
  </si>
  <si>
    <t>稷山县</t>
  </si>
  <si>
    <t>新绛县</t>
  </si>
  <si>
    <t>绛县</t>
  </si>
  <si>
    <t>垣曲县</t>
  </si>
  <si>
    <t>夏县</t>
  </si>
  <si>
    <t>平陆县</t>
  </si>
  <si>
    <t>芮城县</t>
  </si>
  <si>
    <t>河津市</t>
  </si>
  <si>
    <t>忻州市</t>
  </si>
  <si>
    <t>忻府区</t>
  </si>
  <si>
    <t>定襄县</t>
  </si>
  <si>
    <t>五台县</t>
  </si>
  <si>
    <t>代县</t>
  </si>
  <si>
    <t>繁峙县</t>
  </si>
  <si>
    <t>宁武县</t>
  </si>
  <si>
    <t>静乐县</t>
  </si>
  <si>
    <t>神池县</t>
  </si>
  <si>
    <t>五寨县</t>
  </si>
  <si>
    <t>岢岚县</t>
  </si>
  <si>
    <t>河曲县</t>
  </si>
  <si>
    <t>偏关县</t>
  </si>
  <si>
    <t>原平市</t>
  </si>
  <si>
    <t>临汾市</t>
  </si>
  <si>
    <t>尧都区</t>
  </si>
  <si>
    <t>曲沃县</t>
  </si>
  <si>
    <t>翼城县</t>
  </si>
  <si>
    <t>襄汾县</t>
  </si>
  <si>
    <t>洪洞县</t>
  </si>
  <si>
    <t>古县</t>
  </si>
  <si>
    <t>安泽县</t>
  </si>
  <si>
    <t>浮山县</t>
  </si>
  <si>
    <t>吉县</t>
  </si>
  <si>
    <t>乡宁县</t>
  </si>
  <si>
    <t>大宁县</t>
  </si>
  <si>
    <t>隰县</t>
  </si>
  <si>
    <t>永和县</t>
  </si>
  <si>
    <t>蒲县</t>
  </si>
  <si>
    <t>汾西县</t>
  </si>
  <si>
    <t>侯马市</t>
  </si>
  <si>
    <t>霍州市</t>
  </si>
  <si>
    <t>吕梁市</t>
  </si>
  <si>
    <t>离石区</t>
  </si>
  <si>
    <t>文水县</t>
  </si>
  <si>
    <t>交城县</t>
  </si>
  <si>
    <t>兴县</t>
  </si>
  <si>
    <t>临县</t>
  </si>
  <si>
    <t>柳林县</t>
  </si>
  <si>
    <t>石楼县</t>
  </si>
  <si>
    <t>岚县</t>
  </si>
  <si>
    <t>方山县</t>
  </si>
  <si>
    <t>中阳县</t>
  </si>
  <si>
    <t>交口县</t>
  </si>
  <si>
    <t>孝义市</t>
  </si>
  <si>
    <t>汾阳市</t>
  </si>
  <si>
    <t>内蒙古自治区</t>
  </si>
  <si>
    <t>呼和浩特市</t>
  </si>
  <si>
    <t>新城区</t>
  </si>
  <si>
    <t>回民区</t>
  </si>
  <si>
    <t>玉泉区</t>
  </si>
  <si>
    <t>赛罕区</t>
  </si>
  <si>
    <t>土默特左旗</t>
  </si>
  <si>
    <t>托克托县</t>
  </si>
  <si>
    <t>和林格尔县</t>
  </si>
  <si>
    <t>清水河县</t>
  </si>
  <si>
    <t>武川县</t>
  </si>
  <si>
    <t>包头市</t>
  </si>
  <si>
    <t>东河区</t>
  </si>
  <si>
    <t>昆都仑区</t>
  </si>
  <si>
    <t>青山区</t>
  </si>
  <si>
    <t>石拐区</t>
  </si>
  <si>
    <t>九原区</t>
  </si>
  <si>
    <t>土默特右旗</t>
  </si>
  <si>
    <t>固阳县</t>
  </si>
  <si>
    <t>达尔罕茂明安联合旗</t>
  </si>
  <si>
    <t>乌海市</t>
  </si>
  <si>
    <t>海勃湾区</t>
  </si>
  <si>
    <t>海南区</t>
  </si>
  <si>
    <t>乌达区</t>
  </si>
  <si>
    <t>赤峰市</t>
  </si>
  <si>
    <t>红山区</t>
  </si>
  <si>
    <t>元宝山区</t>
  </si>
  <si>
    <t>松山区</t>
  </si>
  <si>
    <t>阿鲁科尔沁旗</t>
  </si>
  <si>
    <t>巴林左旗</t>
  </si>
  <si>
    <t>巴林右旗</t>
  </si>
  <si>
    <t>林西县</t>
  </si>
  <si>
    <t>克什克腾旗</t>
  </si>
  <si>
    <t>翁牛特旗</t>
  </si>
  <si>
    <t>喀喇沁旗</t>
  </si>
  <si>
    <t>宁城县</t>
  </si>
  <si>
    <t>敖汉旗</t>
  </si>
  <si>
    <t>通辽市</t>
  </si>
  <si>
    <t>科尔沁区</t>
  </si>
  <si>
    <t>科尔沁左翼中旗</t>
  </si>
  <si>
    <t>科尔沁左翼后旗</t>
  </si>
  <si>
    <t>开鲁县</t>
  </si>
  <si>
    <t>库伦旗</t>
  </si>
  <si>
    <t>奈曼旗</t>
  </si>
  <si>
    <t>扎鲁特旗</t>
  </si>
  <si>
    <t>霍林郭勒市</t>
  </si>
  <si>
    <t>鄂尔多斯市</t>
  </si>
  <si>
    <t>东胜区</t>
  </si>
  <si>
    <t>达拉特旗</t>
  </si>
  <si>
    <t>准格尔旗</t>
  </si>
  <si>
    <t>鄂托克前旗</t>
  </si>
  <si>
    <t>鄂托克旗</t>
  </si>
  <si>
    <t>杭锦旗</t>
  </si>
  <si>
    <t>乌审旗</t>
  </si>
  <si>
    <t>伊金霍洛旗</t>
  </si>
  <si>
    <t>呼伦贝尔市</t>
  </si>
  <si>
    <t>海拉尔区</t>
  </si>
  <si>
    <t>阿荣旗</t>
  </si>
  <si>
    <t>鄂伦春自治旗</t>
  </si>
  <si>
    <t>鄂温克族自治旗</t>
  </si>
  <si>
    <t>陈巴尔虎旗</t>
  </si>
  <si>
    <t>新巴尔虎左旗</t>
  </si>
  <si>
    <t>新巴尔虎右旗</t>
  </si>
  <si>
    <t>满洲里市</t>
  </si>
  <si>
    <t>牙克石市</t>
  </si>
  <si>
    <t>扎兰屯市</t>
  </si>
  <si>
    <t>额尔古纳市</t>
  </si>
  <si>
    <t>根河市</t>
  </si>
  <si>
    <t>巴彦淖尔市</t>
  </si>
  <si>
    <t>临河区</t>
  </si>
  <si>
    <t>五原县</t>
  </si>
  <si>
    <t>磴口县</t>
  </si>
  <si>
    <t>乌拉特前旗</t>
  </si>
  <si>
    <t>乌拉特中旗</t>
  </si>
  <si>
    <t>乌拉特后旗</t>
  </si>
  <si>
    <t>杭锦后旗</t>
  </si>
  <si>
    <t>乌兰察布市</t>
  </si>
  <si>
    <t>集宁区</t>
  </si>
  <si>
    <t>卓资县</t>
  </si>
  <si>
    <t>化德县</t>
  </si>
  <si>
    <t>商都县</t>
  </si>
  <si>
    <t>兴和县</t>
  </si>
  <si>
    <t>凉城县</t>
  </si>
  <si>
    <t>察哈尔右翼前旗</t>
  </si>
  <si>
    <t>察哈尔右翼中旗</t>
  </si>
  <si>
    <t>察哈尔右翼后旗</t>
  </si>
  <si>
    <t>四子王旗</t>
  </si>
  <si>
    <t>丰镇市</t>
  </si>
  <si>
    <t>兴安盟</t>
  </si>
  <si>
    <t>乌兰浩特市</t>
  </si>
  <si>
    <t>阿尔山市</t>
  </si>
  <si>
    <t>科尔沁右翼前旗</t>
  </si>
  <si>
    <t>科尔沁右翼中旗</t>
  </si>
  <si>
    <t>扎赉特旗</t>
  </si>
  <si>
    <t>突泉县</t>
  </si>
  <si>
    <t>锡林郭勒盟</t>
  </si>
  <si>
    <t>二连浩特市</t>
  </si>
  <si>
    <t>锡林浩特市</t>
  </si>
  <si>
    <t>阿巴嘎旗</t>
  </si>
  <si>
    <t>苏尼特左旗</t>
  </si>
  <si>
    <t>苏尼特右旗</t>
  </si>
  <si>
    <t>东乌珠穆沁旗</t>
  </si>
  <si>
    <t>西乌珠穆沁旗</t>
  </si>
  <si>
    <t>太仆寺旗</t>
  </si>
  <si>
    <t>镶黄旗</t>
  </si>
  <si>
    <t>正镶白旗</t>
  </si>
  <si>
    <t>正蓝旗</t>
  </si>
  <si>
    <t>多伦县</t>
  </si>
  <si>
    <t>阿拉善盟</t>
  </si>
  <si>
    <t>阿拉善左旗</t>
  </si>
  <si>
    <t>阿拉善右旗</t>
  </si>
  <si>
    <t>额济纳旗</t>
  </si>
  <si>
    <t>辽宁省</t>
  </si>
  <si>
    <t>沈阳市</t>
  </si>
  <si>
    <t>沈河区</t>
  </si>
  <si>
    <t>大东区</t>
  </si>
  <si>
    <t>皇姑区</t>
  </si>
  <si>
    <t>铁西区</t>
  </si>
  <si>
    <t>苏家屯区</t>
  </si>
  <si>
    <t>东陵区</t>
  </si>
  <si>
    <t>新城子区</t>
  </si>
  <si>
    <t>于洪区</t>
  </si>
  <si>
    <t>辽中县</t>
  </si>
  <si>
    <t>康平县</t>
  </si>
  <si>
    <t>法库县</t>
  </si>
  <si>
    <t>新民市</t>
  </si>
  <si>
    <t>大连市</t>
  </si>
  <si>
    <t>中山区</t>
  </si>
  <si>
    <t>西岗区</t>
  </si>
  <si>
    <t>沙河口区</t>
  </si>
  <si>
    <t>甘井子区</t>
  </si>
  <si>
    <t>旅顺口区</t>
  </si>
  <si>
    <t>金州区</t>
  </si>
  <si>
    <t>长海县</t>
  </si>
  <si>
    <t>瓦房店市</t>
  </si>
  <si>
    <t>普兰店市</t>
  </si>
  <si>
    <t>庄河市</t>
  </si>
  <si>
    <t>鞍山市</t>
  </si>
  <si>
    <t>铁东区</t>
  </si>
  <si>
    <t>立山区</t>
  </si>
  <si>
    <t>千山区</t>
  </si>
  <si>
    <t>台安县</t>
  </si>
  <si>
    <t>岫岩满族自治县</t>
  </si>
  <si>
    <t>海城市</t>
  </si>
  <si>
    <t>抚顺市</t>
  </si>
  <si>
    <t>新抚区</t>
  </si>
  <si>
    <t>东洲区</t>
  </si>
  <si>
    <t>望花区</t>
  </si>
  <si>
    <t>顺城区</t>
  </si>
  <si>
    <t>抚顺县</t>
  </si>
  <si>
    <t>新宾满族自治县</t>
  </si>
  <si>
    <t>清原满族自治县</t>
  </si>
  <si>
    <t>本溪市</t>
  </si>
  <si>
    <t>平山区</t>
  </si>
  <si>
    <t>溪湖区</t>
  </si>
  <si>
    <t>明山区</t>
  </si>
  <si>
    <t>南芬区</t>
  </si>
  <si>
    <t>本溪满族自治县</t>
  </si>
  <si>
    <t>桓仁满族自治县</t>
  </si>
  <si>
    <t>丹东市</t>
  </si>
  <si>
    <t>元宝区</t>
  </si>
  <si>
    <t>振兴区</t>
  </si>
  <si>
    <t>振安区</t>
  </si>
  <si>
    <t>宽甸满族自治县</t>
  </si>
  <si>
    <t>东港市</t>
  </si>
  <si>
    <t>凤城市</t>
  </si>
  <si>
    <t>锦州市</t>
  </si>
  <si>
    <t>古塔区</t>
  </si>
  <si>
    <t>凌河区</t>
  </si>
  <si>
    <t>太和区</t>
  </si>
  <si>
    <t>黑山县</t>
  </si>
  <si>
    <t>义县</t>
  </si>
  <si>
    <t>凌海市</t>
  </si>
  <si>
    <t>营口市</t>
  </si>
  <si>
    <t>站前区</t>
  </si>
  <si>
    <t>西市区</t>
  </si>
  <si>
    <t>鲅鱼圈区</t>
  </si>
  <si>
    <t>老边区</t>
  </si>
  <si>
    <t>盖州市</t>
  </si>
  <si>
    <t>大石桥市</t>
  </si>
  <si>
    <t>阜新市</t>
  </si>
  <si>
    <t>海州区</t>
  </si>
  <si>
    <t>太平区</t>
  </si>
  <si>
    <t>清河门区</t>
  </si>
  <si>
    <t>细河区</t>
  </si>
  <si>
    <t>阜新蒙古族自治县</t>
  </si>
  <si>
    <t>彰武县</t>
  </si>
  <si>
    <t>辽阳市</t>
  </si>
  <si>
    <t>白塔区</t>
  </si>
  <si>
    <t>文圣区</t>
  </si>
  <si>
    <t>宏伟区</t>
  </si>
  <si>
    <t>弓长岭区</t>
  </si>
  <si>
    <t>太子河区</t>
  </si>
  <si>
    <t>辽阳县</t>
  </si>
  <si>
    <t>灯塔市</t>
  </si>
  <si>
    <t>盘锦市</t>
  </si>
  <si>
    <t>双台子区</t>
  </si>
  <si>
    <t>兴隆台区</t>
  </si>
  <si>
    <t>大洼县</t>
  </si>
  <si>
    <t>盘山县</t>
  </si>
  <si>
    <t>铁岭市</t>
  </si>
  <si>
    <t>银州区</t>
  </si>
  <si>
    <t>清河区</t>
  </si>
  <si>
    <t>铁岭县</t>
  </si>
  <si>
    <t>西丰县</t>
  </si>
  <si>
    <t>昌图县</t>
  </si>
  <si>
    <t>调兵山市</t>
  </si>
  <si>
    <t>开原市</t>
  </si>
  <si>
    <t>朝阳市</t>
  </si>
  <si>
    <t>双塔区</t>
  </si>
  <si>
    <t>龙城区</t>
  </si>
  <si>
    <t>朝阳县</t>
  </si>
  <si>
    <t>建平县</t>
  </si>
  <si>
    <t>北票市</t>
  </si>
  <si>
    <t>凌源市</t>
  </si>
  <si>
    <t>葫芦岛市</t>
  </si>
  <si>
    <t>连山区</t>
  </si>
  <si>
    <t>龙港区</t>
  </si>
  <si>
    <t>南票区</t>
  </si>
  <si>
    <t>绥中县</t>
  </si>
  <si>
    <t>建昌县</t>
  </si>
  <si>
    <t>兴城市</t>
  </si>
  <si>
    <t>吉林省</t>
  </si>
  <si>
    <t>长春市</t>
  </si>
  <si>
    <t>南关区</t>
  </si>
  <si>
    <t>宽城区</t>
  </si>
  <si>
    <t>二道区</t>
  </si>
  <si>
    <t>绿园区</t>
  </si>
  <si>
    <t>双阳区</t>
  </si>
  <si>
    <t>农安县</t>
  </si>
  <si>
    <t>九台市</t>
  </si>
  <si>
    <t>榆树市</t>
  </si>
  <si>
    <t>德惠市</t>
  </si>
  <si>
    <t>吉林市</t>
  </si>
  <si>
    <t>昌邑区</t>
  </si>
  <si>
    <t>龙潭区</t>
  </si>
  <si>
    <t>船营区</t>
  </si>
  <si>
    <t>丰满区</t>
  </si>
  <si>
    <t>永吉县</t>
  </si>
  <si>
    <t>蛟河市</t>
  </si>
  <si>
    <t>桦甸市</t>
  </si>
  <si>
    <t>舒兰市</t>
  </si>
  <si>
    <t>磐石市</t>
  </si>
  <si>
    <t>四平市</t>
  </si>
  <si>
    <t>梨树县</t>
  </si>
  <si>
    <t>伊通满族自治县</t>
  </si>
  <si>
    <t>公主岭市</t>
  </si>
  <si>
    <t>双辽市</t>
  </si>
  <si>
    <t>辽源市</t>
  </si>
  <si>
    <t>龙山区</t>
  </si>
  <si>
    <t>西安区</t>
  </si>
  <si>
    <t>东丰县</t>
  </si>
  <si>
    <t>东辽县</t>
  </si>
  <si>
    <t>通化市</t>
  </si>
  <si>
    <t>东昌区</t>
  </si>
  <si>
    <t>二道江区</t>
  </si>
  <si>
    <t>通化县</t>
  </si>
  <si>
    <t>辉南县</t>
  </si>
  <si>
    <t>柳河县</t>
  </si>
  <si>
    <t>梅河口市</t>
  </si>
  <si>
    <t>集安市</t>
  </si>
  <si>
    <t>白山市</t>
  </si>
  <si>
    <t>八道江区</t>
  </si>
  <si>
    <t>抚松县</t>
  </si>
  <si>
    <t>靖宇县</t>
  </si>
  <si>
    <t>长白朝鲜族自治县</t>
  </si>
  <si>
    <t>临江市</t>
  </si>
  <si>
    <t>松原市</t>
  </si>
  <si>
    <t>宁江区</t>
  </si>
  <si>
    <t>长岭县</t>
  </si>
  <si>
    <t>乾安县</t>
  </si>
  <si>
    <t>扶余县</t>
  </si>
  <si>
    <t>白城市</t>
  </si>
  <si>
    <t>洮北区</t>
  </si>
  <si>
    <t>镇赉县</t>
  </si>
  <si>
    <t>通榆县</t>
  </si>
  <si>
    <t>洮南市</t>
  </si>
  <si>
    <t>大安市</t>
  </si>
  <si>
    <t>延边朝鲜族自治州</t>
  </si>
  <si>
    <t>延吉市</t>
  </si>
  <si>
    <t>图们市</t>
  </si>
  <si>
    <t>敦化市</t>
  </si>
  <si>
    <t>珲春市</t>
  </si>
  <si>
    <t>龙井市</t>
  </si>
  <si>
    <t>和龙市</t>
  </si>
  <si>
    <t>汪清县</t>
  </si>
  <si>
    <t>安图县</t>
  </si>
  <si>
    <t>黑龙江省</t>
  </si>
  <si>
    <t>哈尔滨市</t>
  </si>
  <si>
    <t>道里区</t>
  </si>
  <si>
    <t>南岗区</t>
  </si>
  <si>
    <t>道外区</t>
  </si>
  <si>
    <t>香坊区</t>
  </si>
  <si>
    <t>平房区</t>
  </si>
  <si>
    <t>松北区</t>
  </si>
  <si>
    <t>呼兰区</t>
  </si>
  <si>
    <t>依兰县</t>
  </si>
  <si>
    <t>方正县</t>
  </si>
  <si>
    <t>宾县</t>
  </si>
  <si>
    <t>巴彦县</t>
  </si>
  <si>
    <t>木兰县</t>
  </si>
  <si>
    <t>通河县</t>
  </si>
  <si>
    <t>延寿县</t>
  </si>
  <si>
    <t>双城市</t>
  </si>
  <si>
    <t>尚志市</t>
  </si>
  <si>
    <t>五常市</t>
  </si>
  <si>
    <t>齐齐哈尔市</t>
  </si>
  <si>
    <t>龙沙区</t>
  </si>
  <si>
    <t>建华区</t>
  </si>
  <si>
    <t>铁锋区</t>
  </si>
  <si>
    <t>昂昂溪区</t>
  </si>
  <si>
    <t>富拉尔基区</t>
  </si>
  <si>
    <t>龙江县</t>
  </si>
  <si>
    <t>依安县</t>
  </si>
  <si>
    <t>泰来县</t>
  </si>
  <si>
    <t>甘南县</t>
  </si>
  <si>
    <t>富裕县</t>
  </si>
  <si>
    <t>克山县</t>
  </si>
  <si>
    <t>克东县</t>
  </si>
  <si>
    <t>拜泉县</t>
  </si>
  <si>
    <t>讷河市</t>
  </si>
  <si>
    <t>鸡西市</t>
  </si>
  <si>
    <t>鸡冠区</t>
  </si>
  <si>
    <t>恒山区</t>
  </si>
  <si>
    <t>滴道区</t>
  </si>
  <si>
    <t>梨树区</t>
  </si>
  <si>
    <t>城子河区</t>
  </si>
  <si>
    <t>麻山区</t>
  </si>
  <si>
    <t>鸡东县</t>
  </si>
  <si>
    <t>虎林市</t>
  </si>
  <si>
    <t>密山市</t>
  </si>
  <si>
    <t>鹤岗市</t>
  </si>
  <si>
    <t>向阳区</t>
  </si>
  <si>
    <t>工农区</t>
  </si>
  <si>
    <t>南山区</t>
  </si>
  <si>
    <t>兴安区</t>
  </si>
  <si>
    <t>东山区</t>
  </si>
  <si>
    <t>兴山区</t>
  </si>
  <si>
    <t>萝北县</t>
  </si>
  <si>
    <t>绥滨县</t>
  </si>
  <si>
    <t>双鸭山市</t>
  </si>
  <si>
    <t>尖山区</t>
  </si>
  <si>
    <t>岭东区</t>
  </si>
  <si>
    <t>四方台区</t>
  </si>
  <si>
    <t>宝山区</t>
  </si>
  <si>
    <t>集贤县</t>
  </si>
  <si>
    <t>友谊县</t>
  </si>
  <si>
    <t>宝清县</t>
  </si>
  <si>
    <t>饶河县</t>
  </si>
  <si>
    <t>大庆市</t>
  </si>
  <si>
    <t>萨尔图区</t>
  </si>
  <si>
    <t>龙凤区</t>
  </si>
  <si>
    <t>让胡路区</t>
  </si>
  <si>
    <t>红岗区</t>
  </si>
  <si>
    <t>大同区</t>
  </si>
  <si>
    <t>肇州县</t>
  </si>
  <si>
    <t>肇源县</t>
  </si>
  <si>
    <t>林甸县</t>
  </si>
  <si>
    <t>杜尔伯特蒙古族自治县</t>
  </si>
  <si>
    <t>伊春市</t>
  </si>
  <si>
    <t>南岔区</t>
  </si>
  <si>
    <t>友好区</t>
  </si>
  <si>
    <t>西林区</t>
  </si>
  <si>
    <t>翠峦区</t>
  </si>
  <si>
    <t>新青区</t>
  </si>
  <si>
    <t>美溪区</t>
  </si>
  <si>
    <t>金山屯区</t>
  </si>
  <si>
    <t>五营区</t>
  </si>
  <si>
    <t>乌马河区</t>
  </si>
  <si>
    <t>汤旺河区</t>
  </si>
  <si>
    <t>带岭区</t>
  </si>
  <si>
    <t>乌伊岭区</t>
  </si>
  <si>
    <t>红星区</t>
  </si>
  <si>
    <t>上甘岭区</t>
  </si>
  <si>
    <t>嘉荫县</t>
  </si>
  <si>
    <t>铁力市</t>
  </si>
  <si>
    <t>佳木斯市</t>
  </si>
  <si>
    <t>前进区</t>
  </si>
  <si>
    <t>东风区</t>
  </si>
  <si>
    <t>桦南县</t>
  </si>
  <si>
    <t>桦川县</t>
  </si>
  <si>
    <t>汤原县</t>
  </si>
  <si>
    <t>抚远县</t>
  </si>
  <si>
    <t>同江市</t>
  </si>
  <si>
    <t>富锦市</t>
  </si>
  <si>
    <t>七台河市</t>
  </si>
  <si>
    <t>新兴区</t>
  </si>
  <si>
    <t>桃山区</t>
  </si>
  <si>
    <t>茄子河区</t>
  </si>
  <si>
    <t>勃利县</t>
  </si>
  <si>
    <t>牡丹江市</t>
  </si>
  <si>
    <t>东安区</t>
  </si>
  <si>
    <t>阳明区</t>
  </si>
  <si>
    <t>爱民区</t>
  </si>
  <si>
    <t>东宁县</t>
  </si>
  <si>
    <t>林口县</t>
  </si>
  <si>
    <t>绥芬河市</t>
  </si>
  <si>
    <t>海林市</t>
  </si>
  <si>
    <t>宁安市</t>
  </si>
  <si>
    <t>穆棱市</t>
  </si>
  <si>
    <t>黑河市</t>
  </si>
  <si>
    <t>爱辉区</t>
  </si>
  <si>
    <t>逊克县</t>
  </si>
  <si>
    <t>孙吴县</t>
  </si>
  <si>
    <t>北安市</t>
  </si>
  <si>
    <t>五大连池市</t>
  </si>
  <si>
    <t>绥化市</t>
  </si>
  <si>
    <t>北林区</t>
  </si>
  <si>
    <t>望奎县</t>
  </si>
  <si>
    <t>兰西县</t>
  </si>
  <si>
    <t>青冈县</t>
  </si>
  <si>
    <t>庆安县</t>
  </si>
  <si>
    <t>明水县</t>
  </si>
  <si>
    <t>绥棱县</t>
  </si>
  <si>
    <t>安达市</t>
  </si>
  <si>
    <t>肇东市</t>
  </si>
  <si>
    <t>海伦市</t>
  </si>
  <si>
    <t>大兴安岭地区</t>
  </si>
  <si>
    <t>呼玛县</t>
  </si>
  <si>
    <t>塔河县</t>
  </si>
  <si>
    <t>漠河县</t>
  </si>
  <si>
    <t>上海市</t>
  </si>
  <si>
    <t>黄浦区</t>
  </si>
  <si>
    <t>卢湾区</t>
  </si>
  <si>
    <t>徐汇区</t>
  </si>
  <si>
    <t>长宁区</t>
  </si>
  <si>
    <t>静安区</t>
  </si>
  <si>
    <t>普陀区</t>
  </si>
  <si>
    <t>闸北区</t>
  </si>
  <si>
    <t>虹口区</t>
  </si>
  <si>
    <t>杨浦区</t>
  </si>
  <si>
    <t>闵行区</t>
  </si>
  <si>
    <t>嘉定区</t>
  </si>
  <si>
    <t>浦东新区</t>
  </si>
  <si>
    <t>金山区</t>
  </si>
  <si>
    <t>松江区</t>
  </si>
  <si>
    <t>青浦区</t>
  </si>
  <si>
    <t>南汇区</t>
  </si>
  <si>
    <t>奉贤区</t>
  </si>
  <si>
    <t>崇明县</t>
  </si>
  <si>
    <t>江苏省</t>
  </si>
  <si>
    <t>南京市</t>
  </si>
  <si>
    <t>玄武区</t>
  </si>
  <si>
    <t>白下区</t>
  </si>
  <si>
    <t>秦淮区</t>
  </si>
  <si>
    <t>建邺区</t>
  </si>
  <si>
    <t>鼓楼区</t>
  </si>
  <si>
    <t>下关区</t>
  </si>
  <si>
    <t>浦口区</t>
  </si>
  <si>
    <t>栖霞区</t>
  </si>
  <si>
    <t>雨花台区</t>
  </si>
  <si>
    <t>江宁区</t>
  </si>
  <si>
    <t>六合区</t>
  </si>
  <si>
    <t>溧水县</t>
  </si>
  <si>
    <t>高淳县</t>
  </si>
  <si>
    <t>无锡市</t>
  </si>
  <si>
    <t>崇安区</t>
  </si>
  <si>
    <t>南长区</t>
  </si>
  <si>
    <t>北塘区</t>
  </si>
  <si>
    <t>锡山区</t>
  </si>
  <si>
    <t>惠山区</t>
  </si>
  <si>
    <t>滨湖区</t>
  </si>
  <si>
    <t>江阴市</t>
  </si>
  <si>
    <t>宜兴市</t>
  </si>
  <si>
    <t>徐州市</t>
  </si>
  <si>
    <t>云龙区</t>
  </si>
  <si>
    <t>九里区</t>
  </si>
  <si>
    <t>贾汪区</t>
  </si>
  <si>
    <t>泉山区</t>
  </si>
  <si>
    <t>丰县</t>
  </si>
  <si>
    <t>沛县</t>
  </si>
  <si>
    <t>铜山县</t>
  </si>
  <si>
    <t>睢宁县</t>
  </si>
  <si>
    <t>新沂市</t>
  </si>
  <si>
    <t>邳州市</t>
  </si>
  <si>
    <t>常州市</t>
  </si>
  <si>
    <t>天宁区</t>
  </si>
  <si>
    <t>钟楼区</t>
  </si>
  <si>
    <t>戚墅堰区</t>
  </si>
  <si>
    <t>新北区</t>
  </si>
  <si>
    <t>武进区</t>
  </si>
  <si>
    <t>溧阳市</t>
  </si>
  <si>
    <t>金坛市</t>
  </si>
  <si>
    <t>苏州市</t>
  </si>
  <si>
    <t>沧浪区</t>
  </si>
  <si>
    <t>平江区</t>
  </si>
  <si>
    <t>金阊区</t>
  </si>
  <si>
    <t>虎丘区</t>
  </si>
  <si>
    <t>吴中区</t>
  </si>
  <si>
    <t>相城区</t>
  </si>
  <si>
    <t>常熟市</t>
  </si>
  <si>
    <t>张家港市</t>
  </si>
  <si>
    <t>昆山市</t>
  </si>
  <si>
    <t>吴江市</t>
  </si>
  <si>
    <t>太仓市</t>
  </si>
  <si>
    <t>南通市</t>
  </si>
  <si>
    <t>崇川区</t>
  </si>
  <si>
    <t>港闸区</t>
  </si>
  <si>
    <t>海安县</t>
  </si>
  <si>
    <t>如东县</t>
  </si>
  <si>
    <t>启东市</t>
  </si>
  <si>
    <t>如皋市</t>
  </si>
  <si>
    <t>通州市</t>
  </si>
  <si>
    <t>海门市</t>
  </si>
  <si>
    <t>连云港市</t>
  </si>
  <si>
    <t>连云区</t>
  </si>
  <si>
    <t>新浦区</t>
  </si>
  <si>
    <t>赣榆县</t>
  </si>
  <si>
    <t>东海县</t>
  </si>
  <si>
    <t>灌云县</t>
  </si>
  <si>
    <t>灌南县</t>
  </si>
  <si>
    <t>淮安市</t>
  </si>
  <si>
    <t>楚州区</t>
  </si>
  <si>
    <t>淮阴区</t>
  </si>
  <si>
    <t>清浦区</t>
  </si>
  <si>
    <t>涟水县</t>
  </si>
  <si>
    <t>洪泽县</t>
  </si>
  <si>
    <t>盱眙县</t>
  </si>
  <si>
    <t>金湖县</t>
  </si>
  <si>
    <t>盐城市</t>
  </si>
  <si>
    <t>亭湖区</t>
  </si>
  <si>
    <t>盐都区</t>
  </si>
  <si>
    <t>响水县</t>
  </si>
  <si>
    <t>滨海县</t>
  </si>
  <si>
    <t>阜宁县</t>
  </si>
  <si>
    <t>射阳县</t>
  </si>
  <si>
    <t>建湖县</t>
  </si>
  <si>
    <t>东台市</t>
  </si>
  <si>
    <t>大丰市</t>
  </si>
  <si>
    <t>扬州市</t>
  </si>
  <si>
    <t>广陵区</t>
  </si>
  <si>
    <t>邗江区</t>
  </si>
  <si>
    <t>维扬区</t>
  </si>
  <si>
    <t>宝应县</t>
  </si>
  <si>
    <t>仪征市</t>
  </si>
  <si>
    <t>高邮市</t>
  </si>
  <si>
    <t>江都市</t>
  </si>
  <si>
    <t>镇江市</t>
  </si>
  <si>
    <t>京口区</t>
  </si>
  <si>
    <t>润州区</t>
  </si>
  <si>
    <t>丹徒区</t>
  </si>
  <si>
    <t>丹阳市</t>
  </si>
  <si>
    <t>扬中市</t>
  </si>
  <si>
    <t>句容市</t>
  </si>
  <si>
    <t>泰州市</t>
  </si>
  <si>
    <t>兴化市</t>
  </si>
  <si>
    <t>靖江市</t>
  </si>
  <si>
    <t>泰兴市</t>
  </si>
  <si>
    <t>姜堰市</t>
  </si>
  <si>
    <t>宿迁市</t>
  </si>
  <si>
    <t>宿城区</t>
  </si>
  <si>
    <t>宿豫区</t>
  </si>
  <si>
    <t>沭阳县</t>
  </si>
  <si>
    <t>泗阳县</t>
  </si>
  <si>
    <t>泗洪县</t>
  </si>
  <si>
    <t>浙江省</t>
  </si>
  <si>
    <t>杭州市</t>
  </si>
  <si>
    <t>上城区</t>
  </si>
  <si>
    <t>下城区</t>
  </si>
  <si>
    <t>江干区</t>
  </si>
  <si>
    <t>拱墅区</t>
  </si>
  <si>
    <t>西湖区</t>
  </si>
  <si>
    <t>滨江区</t>
  </si>
  <si>
    <t>萧山区</t>
  </si>
  <si>
    <t>余杭区</t>
  </si>
  <si>
    <t>桐庐县</t>
  </si>
  <si>
    <t>淳安县</t>
  </si>
  <si>
    <t>建德市</t>
  </si>
  <si>
    <t>富阳市</t>
  </si>
  <si>
    <t>临安市</t>
  </si>
  <si>
    <t>宁波市</t>
  </si>
  <si>
    <t>海曙区</t>
  </si>
  <si>
    <t>江东区</t>
  </si>
  <si>
    <t>江北区</t>
  </si>
  <si>
    <t>北仑区</t>
  </si>
  <si>
    <t>镇海区</t>
  </si>
  <si>
    <t>鄞州区</t>
  </si>
  <si>
    <t>象山县</t>
  </si>
  <si>
    <t>宁海县</t>
  </si>
  <si>
    <t>余姚市</t>
  </si>
  <si>
    <t>慈溪市</t>
  </si>
  <si>
    <t>奉化市</t>
  </si>
  <si>
    <t>温州市</t>
  </si>
  <si>
    <t>鹿城区</t>
  </si>
  <si>
    <t>龙湾区</t>
  </si>
  <si>
    <t>洞头县</t>
  </si>
  <si>
    <t>永嘉县</t>
  </si>
  <si>
    <t>平阳县</t>
  </si>
  <si>
    <t>苍南县</t>
  </si>
  <si>
    <t>文成县</t>
  </si>
  <si>
    <t>泰顺县</t>
  </si>
  <si>
    <t>瑞安市</t>
  </si>
  <si>
    <t>乐清市</t>
  </si>
  <si>
    <t>嘉兴市</t>
  </si>
  <si>
    <t>秀洲区</t>
  </si>
  <si>
    <t>嘉善县</t>
  </si>
  <si>
    <t>海盐县</t>
  </si>
  <si>
    <t>海宁市</t>
  </si>
  <si>
    <t>平湖市</t>
  </si>
  <si>
    <t>桐乡市</t>
  </si>
  <si>
    <t>湖州市</t>
  </si>
  <si>
    <t>吴兴区</t>
  </si>
  <si>
    <t>南浔区</t>
  </si>
  <si>
    <t>德清县</t>
  </si>
  <si>
    <t>长兴县</t>
  </si>
  <si>
    <t>安吉县</t>
  </si>
  <si>
    <t>绍兴市</t>
  </si>
  <si>
    <t>越城区</t>
  </si>
  <si>
    <t>绍兴县</t>
  </si>
  <si>
    <t>新昌县</t>
  </si>
  <si>
    <t>诸暨市</t>
  </si>
  <si>
    <t>上虞市</t>
  </si>
  <si>
    <t>嵊州市</t>
  </si>
  <si>
    <t>金华市</t>
  </si>
  <si>
    <t>婺城区</t>
  </si>
  <si>
    <t>金东区</t>
  </si>
  <si>
    <t>武义县</t>
  </si>
  <si>
    <t>浦江县</t>
  </si>
  <si>
    <t>磐安县</t>
  </si>
  <si>
    <t>兰溪市</t>
  </si>
  <si>
    <t>义乌市</t>
  </si>
  <si>
    <t>东阳市</t>
  </si>
  <si>
    <t>永康市</t>
  </si>
  <si>
    <t>衢州市</t>
  </si>
  <si>
    <t>柯城区</t>
  </si>
  <si>
    <t>衢江区</t>
  </si>
  <si>
    <t>常山县</t>
  </si>
  <si>
    <t>开化县</t>
  </si>
  <si>
    <t>龙游县</t>
  </si>
  <si>
    <t>江山市</t>
  </si>
  <si>
    <t>舟山市</t>
  </si>
  <si>
    <t>定海区</t>
  </si>
  <si>
    <t>岱山县</t>
  </si>
  <si>
    <t>嵊泗县</t>
  </si>
  <si>
    <t>台州市</t>
  </si>
  <si>
    <t>椒江区</t>
  </si>
  <si>
    <t>黄岩区</t>
  </si>
  <si>
    <t>路桥区</t>
  </si>
  <si>
    <t>玉环县</t>
  </si>
  <si>
    <t>三门县</t>
  </si>
  <si>
    <t>天台县</t>
  </si>
  <si>
    <t>仙居县</t>
  </si>
  <si>
    <t>温岭市</t>
  </si>
  <si>
    <t>临海市</t>
  </si>
  <si>
    <t>丽水市</t>
  </si>
  <si>
    <t>莲都区</t>
  </si>
  <si>
    <t>青田县</t>
  </si>
  <si>
    <t>缙云县</t>
  </si>
  <si>
    <t>遂昌县</t>
  </si>
  <si>
    <t>松阳县</t>
  </si>
  <si>
    <t>云和县</t>
  </si>
  <si>
    <t>庆元县</t>
  </si>
  <si>
    <t>景宁畲族自治县</t>
  </si>
  <si>
    <t>龙泉市</t>
  </si>
  <si>
    <t>安徽省</t>
  </si>
  <si>
    <t>合肥市</t>
  </si>
  <si>
    <t>瑶海区</t>
  </si>
  <si>
    <t>庐阳区</t>
  </si>
  <si>
    <t>蜀山区</t>
  </si>
  <si>
    <t>包河区</t>
  </si>
  <si>
    <t>长丰县</t>
  </si>
  <si>
    <t>肥东县</t>
  </si>
  <si>
    <t>肥西县</t>
  </si>
  <si>
    <t>芜湖市</t>
  </si>
  <si>
    <t>镜湖区</t>
  </si>
  <si>
    <t>鸠江区</t>
  </si>
  <si>
    <t>芜湖县</t>
  </si>
  <si>
    <t>繁昌县</t>
  </si>
  <si>
    <t>南陵县</t>
  </si>
  <si>
    <t>蚌埠市</t>
  </si>
  <si>
    <t>龙子湖区</t>
  </si>
  <si>
    <t>蚌山区</t>
  </si>
  <si>
    <t>禹会区</t>
  </si>
  <si>
    <t>淮上区</t>
  </si>
  <si>
    <t>怀远县</t>
  </si>
  <si>
    <t>五河县</t>
  </si>
  <si>
    <t>固镇县</t>
  </si>
  <si>
    <t>淮南市</t>
  </si>
  <si>
    <t>大通区</t>
  </si>
  <si>
    <t>田家庵区</t>
  </si>
  <si>
    <t>谢家集区</t>
  </si>
  <si>
    <t>八公山区</t>
  </si>
  <si>
    <t>潘集区</t>
  </si>
  <si>
    <t>凤台县</t>
  </si>
  <si>
    <t>马鞍山市</t>
  </si>
  <si>
    <t>金家庄区</t>
  </si>
  <si>
    <t>花山区</t>
  </si>
  <si>
    <t>雨山区</t>
  </si>
  <si>
    <t>当涂县</t>
  </si>
  <si>
    <t>淮北市</t>
  </si>
  <si>
    <t>杜集区</t>
  </si>
  <si>
    <t>相山区</t>
  </si>
  <si>
    <t>烈山区</t>
  </si>
  <si>
    <t>濉溪县</t>
  </si>
  <si>
    <t>铜陵市</t>
  </si>
  <si>
    <t>铜官山区</t>
  </si>
  <si>
    <t>狮子山区</t>
  </si>
  <si>
    <t>铜陵县</t>
  </si>
  <si>
    <t>安庆市</t>
  </si>
  <si>
    <t>迎江区</t>
  </si>
  <si>
    <t>大观区</t>
  </si>
  <si>
    <t>怀宁县</t>
  </si>
  <si>
    <t>枞阳县</t>
  </si>
  <si>
    <t>潜山县</t>
  </si>
  <si>
    <t>太湖县</t>
  </si>
  <si>
    <t>宿松县</t>
  </si>
  <si>
    <t>望江县</t>
  </si>
  <si>
    <t>岳西县</t>
  </si>
  <si>
    <t>桐城市</t>
  </si>
  <si>
    <t>黄山市</t>
  </si>
  <si>
    <t>屯溪区</t>
  </si>
  <si>
    <t>黄山区</t>
  </si>
  <si>
    <t>徽州区</t>
  </si>
  <si>
    <t>歙县</t>
  </si>
  <si>
    <t>休宁县</t>
  </si>
  <si>
    <t>黟县</t>
  </si>
  <si>
    <t>祁门县</t>
  </si>
  <si>
    <t>滁州市</t>
  </si>
  <si>
    <t>琅琊区</t>
  </si>
  <si>
    <t>南谯区</t>
  </si>
  <si>
    <t>来安县</t>
  </si>
  <si>
    <t>全椒县</t>
  </si>
  <si>
    <t>定远县</t>
  </si>
  <si>
    <t>凤阳县</t>
  </si>
  <si>
    <t>天长市</t>
  </si>
  <si>
    <t>明光市</t>
  </si>
  <si>
    <t>阜阳市</t>
  </si>
  <si>
    <t>颍州区</t>
  </si>
  <si>
    <t>颍东区</t>
  </si>
  <si>
    <t>颍泉区</t>
  </si>
  <si>
    <t>临泉县</t>
  </si>
  <si>
    <t>太和县</t>
  </si>
  <si>
    <t>阜南县</t>
  </si>
  <si>
    <t>颍上县</t>
  </si>
  <si>
    <t>宿州市</t>
  </si>
  <si>
    <t>埇桥区</t>
  </si>
  <si>
    <t>砀山县</t>
  </si>
  <si>
    <t>萧县</t>
  </si>
  <si>
    <t>灵璧县</t>
  </si>
  <si>
    <t>泗县</t>
  </si>
  <si>
    <t>巢湖市</t>
  </si>
  <si>
    <t>居巢区</t>
  </si>
  <si>
    <t>庐江县</t>
  </si>
  <si>
    <t>无为县</t>
  </si>
  <si>
    <t>含山县</t>
  </si>
  <si>
    <t>和县</t>
  </si>
  <si>
    <t>六安市</t>
  </si>
  <si>
    <t>金安区</t>
  </si>
  <si>
    <t>裕安区</t>
  </si>
  <si>
    <t>寿县</t>
  </si>
  <si>
    <t>霍邱县</t>
  </si>
  <si>
    <t>舒城县</t>
  </si>
  <si>
    <t>金寨县</t>
  </si>
  <si>
    <t>霍山县</t>
  </si>
  <si>
    <t>亳州市</t>
  </si>
  <si>
    <t>谯城区</t>
  </si>
  <si>
    <t>涡阳县</t>
  </si>
  <si>
    <t>蒙城县</t>
  </si>
  <si>
    <t>利辛县</t>
  </si>
  <si>
    <t>池州市</t>
  </si>
  <si>
    <t>贵池区</t>
  </si>
  <si>
    <t>东至县</t>
  </si>
  <si>
    <t>石台县</t>
  </si>
  <si>
    <t>青阳县</t>
  </si>
  <si>
    <t>宣城市</t>
  </si>
  <si>
    <t>宣州区</t>
  </si>
  <si>
    <t>郎溪县</t>
  </si>
  <si>
    <t>广德县</t>
  </si>
  <si>
    <t>泾县</t>
  </si>
  <si>
    <t>绩溪县</t>
  </si>
  <si>
    <t>旌德县</t>
  </si>
  <si>
    <t>宁国市</t>
  </si>
  <si>
    <t>福建省</t>
  </si>
  <si>
    <t>福州市</t>
  </si>
  <si>
    <t>台江区</t>
  </si>
  <si>
    <t>仓山区</t>
  </si>
  <si>
    <t>马尾区</t>
  </si>
  <si>
    <t>晋安区</t>
  </si>
  <si>
    <t>闽侯县</t>
  </si>
  <si>
    <t>连江县</t>
  </si>
  <si>
    <t>罗源县</t>
  </si>
  <si>
    <t>闽清县</t>
  </si>
  <si>
    <t>永泰县</t>
  </si>
  <si>
    <t>平潭县</t>
  </si>
  <si>
    <t>福清市</t>
  </si>
  <si>
    <t>长乐市</t>
  </si>
  <si>
    <t>厦门市</t>
  </si>
  <si>
    <t>思明区</t>
  </si>
  <si>
    <t>海沧区</t>
  </si>
  <si>
    <t>湖里区</t>
  </si>
  <si>
    <t>集美区</t>
  </si>
  <si>
    <t>同安区</t>
  </si>
  <si>
    <t>翔安区</t>
  </si>
  <si>
    <t>莆田市</t>
  </si>
  <si>
    <t>城厢区</t>
  </si>
  <si>
    <t>涵江区</t>
  </si>
  <si>
    <t>荔城区</t>
  </si>
  <si>
    <t>秀屿区</t>
  </si>
  <si>
    <t>仙游县</t>
  </si>
  <si>
    <t>三明市</t>
  </si>
  <si>
    <t>梅列区</t>
  </si>
  <si>
    <t>三元区</t>
  </si>
  <si>
    <t>明溪县</t>
  </si>
  <si>
    <t>清流县</t>
  </si>
  <si>
    <t>宁化县</t>
  </si>
  <si>
    <t>大田县</t>
  </si>
  <si>
    <t>尤溪县</t>
  </si>
  <si>
    <t>沙县</t>
  </si>
  <si>
    <t>将乐县</t>
  </si>
  <si>
    <t>泰宁县</t>
  </si>
  <si>
    <t>建宁县</t>
  </si>
  <si>
    <t>永安市</t>
  </si>
  <si>
    <t>泉州市</t>
  </si>
  <si>
    <t>鲤城区</t>
  </si>
  <si>
    <t>丰泽区</t>
  </si>
  <si>
    <t>洛江区</t>
  </si>
  <si>
    <t>泉港区</t>
  </si>
  <si>
    <t>惠安县</t>
  </si>
  <si>
    <t>安溪县</t>
  </si>
  <si>
    <t>永春县</t>
  </si>
  <si>
    <t>德化县</t>
  </si>
  <si>
    <t>金门县</t>
  </si>
  <si>
    <t>石狮市</t>
  </si>
  <si>
    <t>晋江市</t>
  </si>
  <si>
    <t>南安市</t>
  </si>
  <si>
    <t>漳州市</t>
  </si>
  <si>
    <t>芗城区</t>
  </si>
  <si>
    <t>龙文区</t>
  </si>
  <si>
    <t>云霄县</t>
  </si>
  <si>
    <t>漳浦县</t>
  </si>
  <si>
    <t>诏安县</t>
  </si>
  <si>
    <t>长泰县</t>
  </si>
  <si>
    <t>东山县</t>
  </si>
  <si>
    <t>南靖县</t>
  </si>
  <si>
    <t>平和县</t>
  </si>
  <si>
    <t>华安县</t>
  </si>
  <si>
    <t>龙海市</t>
  </si>
  <si>
    <t>南平市</t>
  </si>
  <si>
    <t>延平区</t>
  </si>
  <si>
    <t>顺昌县</t>
  </si>
  <si>
    <t>浦城县</t>
  </si>
  <si>
    <t>光泽县</t>
  </si>
  <si>
    <t>松溪县</t>
  </si>
  <si>
    <t>政和县</t>
  </si>
  <si>
    <t>邵武市</t>
  </si>
  <si>
    <t>武夷山市</t>
  </si>
  <si>
    <t>建瓯市</t>
  </si>
  <si>
    <t>建阳市</t>
  </si>
  <si>
    <t>龙岩市</t>
  </si>
  <si>
    <t>新罗区</t>
  </si>
  <si>
    <t>长汀县</t>
  </si>
  <si>
    <t>永定县</t>
  </si>
  <si>
    <t>上杭县</t>
  </si>
  <si>
    <t>武平县</t>
  </si>
  <si>
    <t>连城县</t>
  </si>
  <si>
    <t>漳平市</t>
  </si>
  <si>
    <t>宁德市</t>
  </si>
  <si>
    <t>蕉城区</t>
  </si>
  <si>
    <t>霞浦县</t>
  </si>
  <si>
    <t>古田县</t>
  </si>
  <si>
    <t>屏南县</t>
  </si>
  <si>
    <t>寿宁县</t>
  </si>
  <si>
    <t>周宁县</t>
  </si>
  <si>
    <t>柘荣县</t>
  </si>
  <si>
    <t>福安市</t>
  </si>
  <si>
    <t>福鼎市</t>
  </si>
  <si>
    <t>江西省</t>
  </si>
  <si>
    <t>南昌市</t>
  </si>
  <si>
    <t>东湖区</t>
  </si>
  <si>
    <t>青云谱区</t>
  </si>
  <si>
    <t>湾里区</t>
  </si>
  <si>
    <t>青山湖区</t>
  </si>
  <si>
    <t>南昌县</t>
  </si>
  <si>
    <t>新建县</t>
  </si>
  <si>
    <t>安义县</t>
  </si>
  <si>
    <t>进贤县</t>
  </si>
  <si>
    <t>景德镇市</t>
  </si>
  <si>
    <t>昌江区</t>
  </si>
  <si>
    <t>珠山区</t>
  </si>
  <si>
    <t>浮梁县</t>
  </si>
  <si>
    <t>乐平市</t>
  </si>
  <si>
    <t>萍乡市</t>
  </si>
  <si>
    <t>安源区</t>
  </si>
  <si>
    <t>湘东区</t>
  </si>
  <si>
    <t>莲花县</t>
  </si>
  <si>
    <t>上栗县</t>
  </si>
  <si>
    <t>芦溪县</t>
  </si>
  <si>
    <t>九江市</t>
  </si>
  <si>
    <t>庐山区</t>
  </si>
  <si>
    <t>浔阳区</t>
  </si>
  <si>
    <t>九江县</t>
  </si>
  <si>
    <t>武宁县</t>
  </si>
  <si>
    <t>修水县</t>
  </si>
  <si>
    <t>永修县</t>
  </si>
  <si>
    <t>德安县</t>
  </si>
  <si>
    <t>星子县</t>
  </si>
  <si>
    <t>都昌县</t>
  </si>
  <si>
    <t>湖口县</t>
  </si>
  <si>
    <t>彭泽县</t>
  </si>
  <si>
    <t>瑞昌市</t>
  </si>
  <si>
    <t>新余市</t>
  </si>
  <si>
    <t>渝水区</t>
  </si>
  <si>
    <t>分宜县</t>
  </si>
  <si>
    <t>鹰潭市</t>
  </si>
  <si>
    <t>月湖区</t>
  </si>
  <si>
    <t>余江县</t>
  </si>
  <si>
    <t>贵溪市</t>
  </si>
  <si>
    <t>赣州市</t>
  </si>
  <si>
    <t>章贡区</t>
  </si>
  <si>
    <t>赣县</t>
  </si>
  <si>
    <t>信丰县</t>
  </si>
  <si>
    <t>大余县</t>
  </si>
  <si>
    <t>上犹县</t>
  </si>
  <si>
    <t>崇义县</t>
  </si>
  <si>
    <t>安远县</t>
  </si>
  <si>
    <t>龙南县</t>
  </si>
  <si>
    <t>定南县</t>
  </si>
  <si>
    <t>全南县</t>
  </si>
  <si>
    <t>宁都县</t>
  </si>
  <si>
    <t>于都县</t>
  </si>
  <si>
    <t>兴国县</t>
  </si>
  <si>
    <t>会昌县</t>
  </si>
  <si>
    <t>寻乌县</t>
  </si>
  <si>
    <t>石城县</t>
  </si>
  <si>
    <t>瑞金市</t>
  </si>
  <si>
    <t>南康市</t>
  </si>
  <si>
    <t>吉安市</t>
  </si>
  <si>
    <t>吉州区</t>
  </si>
  <si>
    <t>青原区</t>
  </si>
  <si>
    <t>吉安县</t>
  </si>
  <si>
    <t>吉水县</t>
  </si>
  <si>
    <t>峡江县</t>
  </si>
  <si>
    <t>新干县</t>
  </si>
  <si>
    <t>永丰县</t>
  </si>
  <si>
    <t>泰和县</t>
  </si>
  <si>
    <t>遂川县</t>
  </si>
  <si>
    <t>万安县</t>
  </si>
  <si>
    <t>吉安???</t>
  </si>
  <si>
    <t>安福县</t>
  </si>
  <si>
    <t>永新县</t>
  </si>
  <si>
    <t>井冈山市</t>
  </si>
  <si>
    <t>宜春市</t>
  </si>
  <si>
    <t>袁州区</t>
  </si>
  <si>
    <t>奉新县</t>
  </si>
  <si>
    <t>万载县</t>
  </si>
  <si>
    <t>上高县</t>
  </si>
  <si>
    <t>宜丰县</t>
  </si>
  <si>
    <t>靖安县</t>
  </si>
  <si>
    <t>铜鼓县</t>
  </si>
  <si>
    <t>丰城市</t>
  </si>
  <si>
    <t>樟树市</t>
  </si>
  <si>
    <t>高安市</t>
  </si>
  <si>
    <t>抚州市</t>
  </si>
  <si>
    <t>临川区</t>
  </si>
  <si>
    <t>南城县</t>
  </si>
  <si>
    <t>黎川县</t>
  </si>
  <si>
    <t>南丰县</t>
  </si>
  <si>
    <t>崇仁县</t>
  </si>
  <si>
    <t>乐安县</t>
  </si>
  <si>
    <t>宜黄县</t>
  </si>
  <si>
    <t>金溪县</t>
  </si>
  <si>
    <t>资溪县</t>
  </si>
  <si>
    <t>东乡县</t>
  </si>
  <si>
    <t>广昌县</t>
  </si>
  <si>
    <t>上饶市</t>
  </si>
  <si>
    <t>信州区</t>
  </si>
  <si>
    <t>上饶县</t>
  </si>
  <si>
    <t>广丰县</t>
  </si>
  <si>
    <t>玉山县</t>
  </si>
  <si>
    <t>铅山县</t>
  </si>
  <si>
    <t>横峰县</t>
  </si>
  <si>
    <t>弋阳县</t>
  </si>
  <si>
    <t>余干县</t>
  </si>
  <si>
    <t>鄱阳县</t>
  </si>
  <si>
    <t>万年县</t>
  </si>
  <si>
    <t>婺源县</t>
  </si>
  <si>
    <t>德兴市</t>
  </si>
  <si>
    <t>山东省</t>
  </si>
  <si>
    <t>济南市</t>
  </si>
  <si>
    <t>历下区</t>
  </si>
  <si>
    <t>市中区</t>
  </si>
  <si>
    <t>槐荫区</t>
  </si>
  <si>
    <t>天桥区</t>
  </si>
  <si>
    <t>历城区</t>
  </si>
  <si>
    <t>长清区</t>
  </si>
  <si>
    <t>平阴县</t>
  </si>
  <si>
    <t>济阳县</t>
  </si>
  <si>
    <t>商河县</t>
  </si>
  <si>
    <t>章丘市</t>
  </si>
  <si>
    <t>青岛市</t>
  </si>
  <si>
    <t>市南区</t>
  </si>
  <si>
    <t>市北区</t>
  </si>
  <si>
    <t>四方区</t>
  </si>
  <si>
    <t>黄岛区</t>
  </si>
  <si>
    <t>崂山区</t>
  </si>
  <si>
    <t>李沧区</t>
  </si>
  <si>
    <t>城阳区</t>
  </si>
  <si>
    <t>胶州市</t>
  </si>
  <si>
    <t>即墨市</t>
  </si>
  <si>
    <t>平度市</t>
  </si>
  <si>
    <t>胶南市</t>
  </si>
  <si>
    <t>莱西市</t>
  </si>
  <si>
    <t>淄博市</t>
  </si>
  <si>
    <t>张店区</t>
  </si>
  <si>
    <t>博山区</t>
  </si>
  <si>
    <t>临淄区</t>
  </si>
  <si>
    <t>周村区</t>
  </si>
  <si>
    <t>桓台县</t>
  </si>
  <si>
    <t>高青县</t>
  </si>
  <si>
    <t>沂源县</t>
  </si>
  <si>
    <t>枣庄市</t>
  </si>
  <si>
    <t>薛城区</t>
  </si>
  <si>
    <t>峄城区</t>
  </si>
  <si>
    <t>台儿庄区</t>
  </si>
  <si>
    <t>山亭区</t>
  </si>
  <si>
    <t>滕州市</t>
  </si>
  <si>
    <t>东营市</t>
  </si>
  <si>
    <t>东营区</t>
  </si>
  <si>
    <t>河口区</t>
  </si>
  <si>
    <t>垦利县</t>
  </si>
  <si>
    <t>利津县</t>
  </si>
  <si>
    <t>广饶县</t>
  </si>
  <si>
    <t>烟台市</t>
  </si>
  <si>
    <t>芝罘区</t>
  </si>
  <si>
    <t>福山区</t>
  </si>
  <si>
    <t>牟平区</t>
  </si>
  <si>
    <t>莱山区</t>
  </si>
  <si>
    <t>长岛县</t>
  </si>
  <si>
    <t>龙口市</t>
  </si>
  <si>
    <t>莱阳市</t>
  </si>
  <si>
    <t>莱州市</t>
  </si>
  <si>
    <t>蓬莱市</t>
  </si>
  <si>
    <t>招远市</t>
  </si>
  <si>
    <t>栖霞市</t>
  </si>
  <si>
    <t>海阳市</t>
  </si>
  <si>
    <t>潍坊市</t>
  </si>
  <si>
    <t>潍城区</t>
  </si>
  <si>
    <t>寒亭区</t>
  </si>
  <si>
    <t>坊子区</t>
  </si>
  <si>
    <t>奎文区</t>
  </si>
  <si>
    <t>临朐县</t>
  </si>
  <si>
    <t>昌乐县</t>
  </si>
  <si>
    <t>青州市</t>
  </si>
  <si>
    <t>诸城市</t>
  </si>
  <si>
    <t>寿光市</t>
  </si>
  <si>
    <t>安丘市</t>
  </si>
  <si>
    <t>高密市</t>
  </si>
  <si>
    <t>昌邑市</t>
  </si>
  <si>
    <t>济宁市</t>
  </si>
  <si>
    <t>任城区</t>
  </si>
  <si>
    <t>微山县</t>
  </si>
  <si>
    <t>鱼台县</t>
  </si>
  <si>
    <t>金乡县</t>
  </si>
  <si>
    <t>嘉祥县</t>
  </si>
  <si>
    <t>汶上县</t>
  </si>
  <si>
    <t>泗水县</t>
  </si>
  <si>
    <t>梁山县</t>
  </si>
  <si>
    <t>曲阜市</t>
  </si>
  <si>
    <t>兖州市</t>
  </si>
  <si>
    <t>邹城市</t>
  </si>
  <si>
    <t>泰安市</t>
  </si>
  <si>
    <t>泰山区</t>
  </si>
  <si>
    <t>岱岳区</t>
  </si>
  <si>
    <t>宁阳县</t>
  </si>
  <si>
    <t>东平县</t>
  </si>
  <si>
    <t>新泰市</t>
  </si>
  <si>
    <t>肥城市</t>
  </si>
  <si>
    <t>威海市</t>
  </si>
  <si>
    <t>环翠区</t>
  </si>
  <si>
    <t>文登市</t>
  </si>
  <si>
    <t>荣成市</t>
  </si>
  <si>
    <t>乳山市</t>
  </si>
  <si>
    <t>日照市</t>
  </si>
  <si>
    <t>东港区</t>
  </si>
  <si>
    <t>岚山区</t>
  </si>
  <si>
    <t>五莲县</t>
  </si>
  <si>
    <t>莒县</t>
  </si>
  <si>
    <t>莱芜市</t>
  </si>
  <si>
    <t>莱城区</t>
  </si>
  <si>
    <t>钢城区</t>
  </si>
  <si>
    <t>临沂市</t>
  </si>
  <si>
    <t>兰山区</t>
  </si>
  <si>
    <t>罗庄区</t>
  </si>
  <si>
    <t>沂南县</t>
  </si>
  <si>
    <t>郯城县</t>
  </si>
  <si>
    <t>沂水县</t>
  </si>
  <si>
    <t>苍山县</t>
  </si>
  <si>
    <t>费县</t>
  </si>
  <si>
    <t>平邑县</t>
  </si>
  <si>
    <t>莒南县</t>
  </si>
  <si>
    <t>蒙阴县</t>
  </si>
  <si>
    <t>临沭县</t>
  </si>
  <si>
    <t>德州市</t>
  </si>
  <si>
    <t>德城区</t>
  </si>
  <si>
    <t>陵县</t>
  </si>
  <si>
    <t>宁津县</t>
  </si>
  <si>
    <t>庆云县</t>
  </si>
  <si>
    <t>临邑县</t>
  </si>
  <si>
    <t>齐河县</t>
  </si>
  <si>
    <t>平原县</t>
  </si>
  <si>
    <t>夏津县</t>
  </si>
  <si>
    <t>武城县</t>
  </si>
  <si>
    <t>乐陵市</t>
  </si>
  <si>
    <t>禹城市</t>
  </si>
  <si>
    <t>聊城市</t>
  </si>
  <si>
    <t>东昌府区</t>
  </si>
  <si>
    <t>阳谷县</t>
  </si>
  <si>
    <t>莘县</t>
  </si>
  <si>
    <t>茌平县</t>
  </si>
  <si>
    <t>东阿县</t>
  </si>
  <si>
    <t>冠县</t>
  </si>
  <si>
    <t>高唐县</t>
  </si>
  <si>
    <t>临清市</t>
  </si>
  <si>
    <t>滨州市</t>
  </si>
  <si>
    <t>滨城区</t>
  </si>
  <si>
    <t>惠民县</t>
  </si>
  <si>
    <t>阳信县</t>
  </si>
  <si>
    <t>无棣县</t>
  </si>
  <si>
    <t>沾化县</t>
  </si>
  <si>
    <t>博兴县</t>
  </si>
  <si>
    <t>邹平县</t>
  </si>
  <si>
    <t>牡丹区</t>
  </si>
  <si>
    <t>曹县</t>
  </si>
  <si>
    <t>单县</t>
  </si>
  <si>
    <t>成武县</t>
  </si>
  <si>
    <t>巨野县</t>
  </si>
  <si>
    <t>郓城县</t>
  </si>
  <si>
    <t>鄄城县</t>
  </si>
  <si>
    <t>定陶县</t>
  </si>
  <si>
    <t>东明县</t>
  </si>
  <si>
    <t>河南省</t>
  </si>
  <si>
    <t>郑州市</t>
  </si>
  <si>
    <t>中原区</t>
  </si>
  <si>
    <t>二七区</t>
  </si>
  <si>
    <t>管城回族区</t>
  </si>
  <si>
    <t>金水区</t>
  </si>
  <si>
    <t>上街区</t>
  </si>
  <si>
    <t>惠济区</t>
  </si>
  <si>
    <t>中牟县</t>
  </si>
  <si>
    <t>巩义市</t>
  </si>
  <si>
    <t>荥阳市</t>
  </si>
  <si>
    <t>新密市</t>
  </si>
  <si>
    <t>新郑市</t>
  </si>
  <si>
    <t>登封市</t>
  </si>
  <si>
    <t>开封市</t>
  </si>
  <si>
    <t>龙亭区</t>
  </si>
  <si>
    <t>顺河回族区</t>
  </si>
  <si>
    <t>杞县</t>
  </si>
  <si>
    <t>通许县</t>
  </si>
  <si>
    <t>尉氏县</t>
  </si>
  <si>
    <t>开封县</t>
  </si>
  <si>
    <t>兰考县</t>
  </si>
  <si>
    <t>洛阳市</t>
  </si>
  <si>
    <t>老城区</t>
  </si>
  <si>
    <t>西工区</t>
  </si>
  <si>
    <t>涧西区</t>
  </si>
  <si>
    <t>吉利区</t>
  </si>
  <si>
    <t>洛龙区</t>
  </si>
  <si>
    <t>孟津县</t>
  </si>
  <si>
    <t>新安县</t>
  </si>
  <si>
    <t>栾川县</t>
  </si>
  <si>
    <t>嵩县</t>
  </si>
  <si>
    <t>汝阳县</t>
  </si>
  <si>
    <t>宜阳县</t>
  </si>
  <si>
    <t>洛宁县</t>
  </si>
  <si>
    <t>伊川县</t>
  </si>
  <si>
    <t>偃师市</t>
  </si>
  <si>
    <t>平顶山市</t>
  </si>
  <si>
    <t>卫东区</t>
  </si>
  <si>
    <t>石龙区</t>
  </si>
  <si>
    <t>湛河区</t>
  </si>
  <si>
    <t>宝丰县</t>
  </si>
  <si>
    <t>叶县</t>
  </si>
  <si>
    <t>鲁山县</t>
  </si>
  <si>
    <t>郏县</t>
  </si>
  <si>
    <t>舞钢市</t>
  </si>
  <si>
    <t>汝州市</t>
  </si>
  <si>
    <t>安阳市</t>
  </si>
  <si>
    <t>文峰区</t>
  </si>
  <si>
    <t>北关区</t>
  </si>
  <si>
    <t>殷都区</t>
  </si>
  <si>
    <t>龙安区</t>
  </si>
  <si>
    <t>安阳县</t>
  </si>
  <si>
    <t>汤阴县</t>
  </si>
  <si>
    <t>滑县</t>
  </si>
  <si>
    <t>内黄县</t>
  </si>
  <si>
    <t>林州市</t>
  </si>
  <si>
    <t>鹤壁市</t>
  </si>
  <si>
    <t>鹤山区</t>
  </si>
  <si>
    <t>山城区</t>
  </si>
  <si>
    <t>淇滨区</t>
  </si>
  <si>
    <t>浚县</t>
  </si>
  <si>
    <t>淇县</t>
  </si>
  <si>
    <t>新乡市</t>
  </si>
  <si>
    <t>红旗区</t>
  </si>
  <si>
    <t>卫滨区</t>
  </si>
  <si>
    <t>凤泉区</t>
  </si>
  <si>
    <t>牧野区</t>
  </si>
  <si>
    <t>新乡县</t>
  </si>
  <si>
    <t>获嘉县</t>
  </si>
  <si>
    <t>原阳县</t>
  </si>
  <si>
    <t>延津县</t>
  </si>
  <si>
    <t>封丘县</t>
  </si>
  <si>
    <t>长垣县</t>
  </si>
  <si>
    <t>卫辉市</t>
  </si>
  <si>
    <t>辉县市</t>
  </si>
  <si>
    <t>焦作市</t>
  </si>
  <si>
    <t>解放区</t>
  </si>
  <si>
    <t>中站区</t>
  </si>
  <si>
    <t>马村区</t>
  </si>
  <si>
    <t>山阳区</t>
  </si>
  <si>
    <t>修武县</t>
  </si>
  <si>
    <t>博爱县</t>
  </si>
  <si>
    <t>武陟县</t>
  </si>
  <si>
    <t>温县</t>
  </si>
  <si>
    <t>济源市</t>
  </si>
  <si>
    <t>沁阳市</t>
  </si>
  <si>
    <t>孟州市</t>
  </si>
  <si>
    <t>濮阳市</t>
  </si>
  <si>
    <t>华龙区</t>
  </si>
  <si>
    <t>清丰县</t>
  </si>
  <si>
    <t>南乐县</t>
  </si>
  <si>
    <t>范县</t>
  </si>
  <si>
    <t>台前县</t>
  </si>
  <si>
    <t>濮阳县</t>
  </si>
  <si>
    <t>许昌市</t>
  </si>
  <si>
    <t>魏都区</t>
  </si>
  <si>
    <t>许昌县</t>
  </si>
  <si>
    <t>鄢陵县</t>
  </si>
  <si>
    <t>襄城县</t>
  </si>
  <si>
    <t>禹州市</t>
  </si>
  <si>
    <t>长葛市</t>
  </si>
  <si>
    <t>漯河市</t>
  </si>
  <si>
    <t>郾城区</t>
  </si>
  <si>
    <t>召陵区</t>
  </si>
  <si>
    <t>舞阳县</t>
  </si>
  <si>
    <t>临颍县</t>
  </si>
  <si>
    <t>三门峡市</t>
  </si>
  <si>
    <t>湖滨区</t>
  </si>
  <si>
    <t>渑池县</t>
  </si>
  <si>
    <t>陕县</t>
  </si>
  <si>
    <t>卢氏县</t>
  </si>
  <si>
    <t>义马市</t>
  </si>
  <si>
    <t>灵宝市</t>
  </si>
  <si>
    <t>南阳市</t>
  </si>
  <si>
    <t>宛城区</t>
  </si>
  <si>
    <t>卧龙区</t>
  </si>
  <si>
    <t>南召县</t>
  </si>
  <si>
    <t>方城县</t>
  </si>
  <si>
    <t>西峡县</t>
  </si>
  <si>
    <t>镇平县</t>
  </si>
  <si>
    <t>内乡县</t>
  </si>
  <si>
    <t>淅川县</t>
  </si>
  <si>
    <t>社旗县</t>
  </si>
  <si>
    <t>唐河县</t>
  </si>
  <si>
    <t>新野县</t>
  </si>
  <si>
    <t>桐柏县</t>
  </si>
  <si>
    <t>邓州市</t>
  </si>
  <si>
    <t>商丘市</t>
  </si>
  <si>
    <t>梁园区</t>
  </si>
  <si>
    <t>睢阳区</t>
  </si>
  <si>
    <t>民权县</t>
  </si>
  <si>
    <t>睢县</t>
  </si>
  <si>
    <t>宁陵县</t>
  </si>
  <si>
    <t>柘城县</t>
  </si>
  <si>
    <t>虞城县</t>
  </si>
  <si>
    <t>夏邑县</t>
  </si>
  <si>
    <t>永城市</t>
  </si>
  <si>
    <t>信阳市</t>
  </si>
  <si>
    <t>浉河区</t>
  </si>
  <si>
    <t>平桥区</t>
  </si>
  <si>
    <t>罗山县</t>
  </si>
  <si>
    <t>光山县</t>
  </si>
  <si>
    <t>新县</t>
  </si>
  <si>
    <t>商城县</t>
  </si>
  <si>
    <t>固始县</t>
  </si>
  <si>
    <t>潢川县</t>
  </si>
  <si>
    <t>淮滨县</t>
  </si>
  <si>
    <t>息县</t>
  </si>
  <si>
    <t>周口市</t>
  </si>
  <si>
    <t>扶沟县</t>
  </si>
  <si>
    <t>西华县</t>
  </si>
  <si>
    <t>商水县</t>
  </si>
  <si>
    <t>沈丘县</t>
  </si>
  <si>
    <t>郸城县</t>
  </si>
  <si>
    <t>淮阳县</t>
  </si>
  <si>
    <t>太康县</t>
  </si>
  <si>
    <t>鹿邑县</t>
  </si>
  <si>
    <t>项城市</t>
  </si>
  <si>
    <t>驻马店市</t>
  </si>
  <si>
    <t>驿城区</t>
  </si>
  <si>
    <t>西平县</t>
  </si>
  <si>
    <t>上蔡县</t>
  </si>
  <si>
    <t>平舆县</t>
  </si>
  <si>
    <t>正阳县</t>
  </si>
  <si>
    <t>确山县</t>
  </si>
  <si>
    <t>泌阳县</t>
  </si>
  <si>
    <t>汝南县</t>
  </si>
  <si>
    <t>遂平县</t>
  </si>
  <si>
    <t>新蔡县</t>
  </si>
  <si>
    <t>湖北省</t>
  </si>
  <si>
    <t>武汉市</t>
  </si>
  <si>
    <t>江岸区</t>
  </si>
  <si>
    <t>江汉区</t>
  </si>
  <si>
    <t>硚口区</t>
  </si>
  <si>
    <t>汉阳区</t>
  </si>
  <si>
    <t>武昌区</t>
  </si>
  <si>
    <t>洪山区</t>
  </si>
  <si>
    <t>东西湖区</t>
  </si>
  <si>
    <t>汉南区</t>
  </si>
  <si>
    <t>蔡甸区</t>
  </si>
  <si>
    <t>江夏区</t>
  </si>
  <si>
    <t>黄陂区</t>
  </si>
  <si>
    <t>新洲区</t>
  </si>
  <si>
    <t>黄石市</t>
  </si>
  <si>
    <t>黄石港区</t>
  </si>
  <si>
    <t>西塞山区</t>
  </si>
  <si>
    <t>下陆区</t>
  </si>
  <si>
    <t>铁山区</t>
  </si>
  <si>
    <t>阳新县</t>
  </si>
  <si>
    <t>大冶市</t>
  </si>
  <si>
    <t>十堰市</t>
  </si>
  <si>
    <t>茅箭区</t>
  </si>
  <si>
    <t>张湾区</t>
  </si>
  <si>
    <t>郧县</t>
  </si>
  <si>
    <t>郧西县</t>
  </si>
  <si>
    <t>竹山县</t>
  </si>
  <si>
    <t>竹溪县</t>
  </si>
  <si>
    <t>房县</t>
  </si>
  <si>
    <t>丹江口市</t>
  </si>
  <si>
    <t>宜昌市</t>
  </si>
  <si>
    <t>西陵区</t>
  </si>
  <si>
    <t>伍家岗区</t>
  </si>
  <si>
    <t>点军区</t>
  </si>
  <si>
    <t>猇亭区</t>
  </si>
  <si>
    <t>夷陵区</t>
  </si>
  <si>
    <t>远安县</t>
  </si>
  <si>
    <t>兴山县</t>
  </si>
  <si>
    <t>秭归县</t>
  </si>
  <si>
    <t>长阳土家族自治县</t>
  </si>
  <si>
    <t>五峰土家族自治县</t>
  </si>
  <si>
    <t>宜都市</t>
  </si>
  <si>
    <t>当阳市</t>
  </si>
  <si>
    <t>枝江市</t>
  </si>
  <si>
    <t>襄樊市</t>
  </si>
  <si>
    <t>襄城区</t>
  </si>
  <si>
    <t>樊城区</t>
  </si>
  <si>
    <t>襄阳区</t>
  </si>
  <si>
    <t>南漳县</t>
  </si>
  <si>
    <t>谷城县</t>
  </si>
  <si>
    <t>保康县</t>
  </si>
  <si>
    <t>老河口市</t>
  </si>
  <si>
    <t>枣阳市</t>
  </si>
  <si>
    <t>宜城市</t>
  </si>
  <si>
    <t>鄂州市</t>
  </si>
  <si>
    <t>梁子湖区</t>
  </si>
  <si>
    <t>华容区</t>
  </si>
  <si>
    <t>鄂城区</t>
  </si>
  <si>
    <t>荆门市</t>
  </si>
  <si>
    <t>东宝区</t>
  </si>
  <si>
    <t>掇刀区</t>
  </si>
  <si>
    <t>京山县</t>
  </si>
  <si>
    <t>沙洋县</t>
  </si>
  <si>
    <t>钟祥市</t>
  </si>
  <si>
    <t>孝感市</t>
  </si>
  <si>
    <t>孝南区</t>
  </si>
  <si>
    <t>孝昌县</t>
  </si>
  <si>
    <t>大悟县</t>
  </si>
  <si>
    <t>云梦县</t>
  </si>
  <si>
    <t>应城市</t>
  </si>
  <si>
    <t>安陆市</t>
  </si>
  <si>
    <t>汉川市</t>
  </si>
  <si>
    <t>荆州市</t>
  </si>
  <si>
    <t>沙市区</t>
  </si>
  <si>
    <t>荆州区</t>
  </si>
  <si>
    <t>公安县</t>
  </si>
  <si>
    <t>监利县</t>
  </si>
  <si>
    <t>江陵县</t>
  </si>
  <si>
    <t>石首市</t>
  </si>
  <si>
    <t>洪湖市</t>
  </si>
  <si>
    <t>松滋市</t>
  </si>
  <si>
    <t>黄冈市</t>
  </si>
  <si>
    <t>黄州区</t>
  </si>
  <si>
    <t>团风县</t>
  </si>
  <si>
    <t>红安县</t>
  </si>
  <si>
    <t>罗田县</t>
  </si>
  <si>
    <t>英山县</t>
  </si>
  <si>
    <t>浠水县</t>
  </si>
  <si>
    <t>蕲春县</t>
  </si>
  <si>
    <t>黄梅县</t>
  </si>
  <si>
    <t>麻城市</t>
  </si>
  <si>
    <t>武穴市</t>
  </si>
  <si>
    <t>咸宁市</t>
  </si>
  <si>
    <t>咸安区</t>
  </si>
  <si>
    <t>嘉鱼县</t>
  </si>
  <si>
    <t>通城县</t>
  </si>
  <si>
    <t>崇阳县</t>
  </si>
  <si>
    <t>通山县</t>
  </si>
  <si>
    <t>赤壁市</t>
  </si>
  <si>
    <t>随州市</t>
  </si>
  <si>
    <t>曾都区</t>
  </si>
  <si>
    <t>广水市</t>
  </si>
  <si>
    <t>恩施土家族苗族自治州</t>
  </si>
  <si>
    <t>恩施市</t>
  </si>
  <si>
    <t>利川市</t>
  </si>
  <si>
    <t>建始县</t>
  </si>
  <si>
    <t>巴东县</t>
  </si>
  <si>
    <t>宣恩县</t>
  </si>
  <si>
    <t>咸丰县</t>
  </si>
  <si>
    <t>来凤县</t>
  </si>
  <si>
    <t>鹤峰县</t>
  </si>
  <si>
    <t>仙桃市</t>
  </si>
  <si>
    <t>潜江市</t>
  </si>
  <si>
    <t>天门市</t>
  </si>
  <si>
    <t>神农架林区</t>
  </si>
  <si>
    <t>湖南省</t>
  </si>
  <si>
    <t>长沙市</t>
  </si>
  <si>
    <t>芙蓉区</t>
  </si>
  <si>
    <t>天心区</t>
  </si>
  <si>
    <t>岳麓区</t>
  </si>
  <si>
    <t>开福区</t>
  </si>
  <si>
    <t>雨花区</t>
  </si>
  <si>
    <t>长沙县</t>
  </si>
  <si>
    <t>望城县</t>
  </si>
  <si>
    <t>宁乡县</t>
  </si>
  <si>
    <t>浏阳市</t>
  </si>
  <si>
    <t>株洲市</t>
  </si>
  <si>
    <t>荷塘区</t>
  </si>
  <si>
    <t>芦淞区</t>
  </si>
  <si>
    <t>石峰区</t>
  </si>
  <si>
    <t>天元区</t>
  </si>
  <si>
    <t>株洲县</t>
  </si>
  <si>
    <t>攸县</t>
  </si>
  <si>
    <t>茶陵县</t>
  </si>
  <si>
    <t>炎陵县</t>
  </si>
  <si>
    <t>醴陵市</t>
  </si>
  <si>
    <t>湘潭市</t>
  </si>
  <si>
    <t>雨湖区</t>
  </si>
  <si>
    <t>岳塘区</t>
  </si>
  <si>
    <t>湘潭县</t>
  </si>
  <si>
    <t>湘乡市</t>
  </si>
  <si>
    <t>韶山市</t>
  </si>
  <si>
    <t>衡阳市</t>
  </si>
  <si>
    <t>珠晖区</t>
  </si>
  <si>
    <t>雁峰区</t>
  </si>
  <si>
    <t>石鼓区</t>
  </si>
  <si>
    <t>蒸湘区</t>
  </si>
  <si>
    <t>南岳区</t>
  </si>
  <si>
    <t>衡阳县</t>
  </si>
  <si>
    <t>衡南县</t>
  </si>
  <si>
    <t>衡山县</t>
  </si>
  <si>
    <t>衡东县</t>
  </si>
  <si>
    <t>祁东县</t>
  </si>
  <si>
    <t>耒阳市</t>
  </si>
  <si>
    <t>常宁市</t>
  </si>
  <si>
    <t>邵阳市</t>
  </si>
  <si>
    <t>双清区</t>
  </si>
  <si>
    <t>大祥区</t>
  </si>
  <si>
    <t>北塔区</t>
  </si>
  <si>
    <t>邵东县</t>
  </si>
  <si>
    <t>新邵县</t>
  </si>
  <si>
    <t>邵阳县</t>
  </si>
  <si>
    <t>隆回县</t>
  </si>
  <si>
    <t>洞口县</t>
  </si>
  <si>
    <t>绥宁县</t>
  </si>
  <si>
    <t>新宁县</t>
  </si>
  <si>
    <t>城步苗族自治县</t>
  </si>
  <si>
    <t>武冈市</t>
  </si>
  <si>
    <t>岳阳市</t>
  </si>
  <si>
    <t>岳阳楼区</t>
  </si>
  <si>
    <t>云溪区</t>
  </si>
  <si>
    <t>君山区</t>
  </si>
  <si>
    <t>岳阳县</t>
  </si>
  <si>
    <t>华容县</t>
  </si>
  <si>
    <t>湘阴县</t>
  </si>
  <si>
    <t>平江县</t>
  </si>
  <si>
    <t>汨罗市</t>
  </si>
  <si>
    <t>临湘市</t>
  </si>
  <si>
    <t>常德市</t>
  </si>
  <si>
    <t>武陵区</t>
  </si>
  <si>
    <t>鼎城区</t>
  </si>
  <si>
    <t>安乡县</t>
  </si>
  <si>
    <t>汉寿县</t>
  </si>
  <si>
    <t>澧县</t>
  </si>
  <si>
    <t>临澧县</t>
  </si>
  <si>
    <t>桃源县</t>
  </si>
  <si>
    <t>石门县</t>
  </si>
  <si>
    <t>津市市</t>
  </si>
  <si>
    <t>张家界市</t>
  </si>
  <si>
    <t>永定区</t>
  </si>
  <si>
    <t>武陵源区</t>
  </si>
  <si>
    <t>慈利县</t>
  </si>
  <si>
    <t>桑植县</t>
  </si>
  <si>
    <t>益阳市</t>
  </si>
  <si>
    <t>资阳区</t>
  </si>
  <si>
    <t>赫山区</t>
  </si>
  <si>
    <t>南县</t>
  </si>
  <si>
    <t>桃江县</t>
  </si>
  <si>
    <t>安化县</t>
  </si>
  <si>
    <t>沅江市</t>
  </si>
  <si>
    <t>郴州市</t>
  </si>
  <si>
    <t>北湖区</t>
  </si>
  <si>
    <t>苏仙区</t>
  </si>
  <si>
    <t>桂阳县</t>
  </si>
  <si>
    <t>宜章县</t>
  </si>
  <si>
    <t>永兴县</t>
  </si>
  <si>
    <t>嘉禾县</t>
  </si>
  <si>
    <t>临武县</t>
  </si>
  <si>
    <t>汝城县</t>
  </si>
  <si>
    <t>桂东县</t>
  </si>
  <si>
    <t>安仁县</t>
  </si>
  <si>
    <t>资兴市</t>
  </si>
  <si>
    <t>永州市</t>
  </si>
  <si>
    <t>冷水滩区</t>
  </si>
  <si>
    <t>祁阳县</t>
  </si>
  <si>
    <t>东安县</t>
  </si>
  <si>
    <t>双牌县</t>
  </si>
  <si>
    <t>道县</t>
  </si>
  <si>
    <t>江永县</t>
  </si>
  <si>
    <t>宁远县</t>
  </si>
  <si>
    <t>蓝山县</t>
  </si>
  <si>
    <t>新田县</t>
  </si>
  <si>
    <t>江华瑶族自治县</t>
  </si>
  <si>
    <t>怀化市</t>
  </si>
  <si>
    <t>鹤城区</t>
  </si>
  <si>
    <t>中方县</t>
  </si>
  <si>
    <t>沅陵县</t>
  </si>
  <si>
    <t>辰溪县</t>
  </si>
  <si>
    <t>溆浦县</t>
  </si>
  <si>
    <t>会同县</t>
  </si>
  <si>
    <t>麻阳苗族自治县</t>
  </si>
  <si>
    <t>新晃侗族自治县</t>
  </si>
  <si>
    <t>芷江侗族自治县</t>
  </si>
  <si>
    <t>靖州苗族侗族自治县</t>
  </si>
  <si>
    <t>通道侗族自治县</t>
  </si>
  <si>
    <t>洪江市</t>
  </si>
  <si>
    <t>娄底市</t>
  </si>
  <si>
    <t>娄星区</t>
  </si>
  <si>
    <t>双峰县</t>
  </si>
  <si>
    <t>新化县</t>
  </si>
  <si>
    <t>冷水江市</t>
  </si>
  <si>
    <t>涟源市</t>
  </si>
  <si>
    <t>湘西土家族苗族自治州</t>
  </si>
  <si>
    <t>吉首市</t>
  </si>
  <si>
    <t>泸溪县</t>
  </si>
  <si>
    <t>凤凰县</t>
  </si>
  <si>
    <t>花垣县</t>
  </si>
  <si>
    <t>保靖县</t>
  </si>
  <si>
    <t>古丈县</t>
  </si>
  <si>
    <t>永顺县</t>
  </si>
  <si>
    <t>龙山县</t>
  </si>
  <si>
    <t>广东省</t>
  </si>
  <si>
    <t>广州市</t>
  </si>
  <si>
    <t>荔湾区</t>
  </si>
  <si>
    <t>越秀区</t>
  </si>
  <si>
    <t>海珠区</t>
  </si>
  <si>
    <t>天河区</t>
  </si>
  <si>
    <t>白云区</t>
  </si>
  <si>
    <t>黄埔区</t>
  </si>
  <si>
    <t>番禺区</t>
  </si>
  <si>
    <t>花都区</t>
  </si>
  <si>
    <t>增城市</t>
  </si>
  <si>
    <t>从化市</t>
  </si>
  <si>
    <t>韶关市</t>
  </si>
  <si>
    <t>武江区</t>
  </si>
  <si>
    <t>浈江区</t>
  </si>
  <si>
    <t>曲江区</t>
  </si>
  <si>
    <t>始兴县</t>
  </si>
  <si>
    <t>仁化县</t>
  </si>
  <si>
    <t>翁源县</t>
  </si>
  <si>
    <t>乳源瑶族自治县</t>
  </si>
  <si>
    <t>新丰县</t>
  </si>
  <si>
    <t>乐昌市</t>
  </si>
  <si>
    <t>南雄市</t>
  </si>
  <si>
    <t>深圳市</t>
  </si>
  <si>
    <t>罗湖区</t>
  </si>
  <si>
    <t>福田区</t>
  </si>
  <si>
    <t>宝安区</t>
  </si>
  <si>
    <t>龙岗区</t>
  </si>
  <si>
    <t>盐田区</t>
  </si>
  <si>
    <t>珠海市</t>
  </si>
  <si>
    <t>香洲区</t>
  </si>
  <si>
    <t>斗门区</t>
  </si>
  <si>
    <t>金湾区</t>
  </si>
  <si>
    <t>汕头市</t>
  </si>
  <si>
    <t>龙湖区</t>
  </si>
  <si>
    <t>金平区</t>
  </si>
  <si>
    <t>潮阳区</t>
  </si>
  <si>
    <t>潮南区</t>
  </si>
  <si>
    <t>澄海区</t>
  </si>
  <si>
    <t>南澳县</t>
  </si>
  <si>
    <t>佛山市</t>
  </si>
  <si>
    <t>南海区</t>
  </si>
  <si>
    <t>顺德区</t>
  </si>
  <si>
    <t>三水区</t>
  </si>
  <si>
    <t>高明区</t>
  </si>
  <si>
    <t>江门市</t>
  </si>
  <si>
    <t>新会区</t>
  </si>
  <si>
    <t>台山市</t>
  </si>
  <si>
    <t>开平市</t>
  </si>
  <si>
    <t>鹤山市</t>
  </si>
  <si>
    <t>恩平市</t>
  </si>
  <si>
    <t>湛江市</t>
  </si>
  <si>
    <t>赤坎区</t>
  </si>
  <si>
    <t>霞山区</t>
  </si>
  <si>
    <t>坡头区</t>
  </si>
  <si>
    <t>麻章区</t>
  </si>
  <si>
    <t>遂溪县</t>
  </si>
  <si>
    <t>徐闻县</t>
  </si>
  <si>
    <t>廉江市</t>
  </si>
  <si>
    <t>雷州市</t>
  </si>
  <si>
    <t>吴川市</t>
  </si>
  <si>
    <t>茂名市</t>
  </si>
  <si>
    <t>茂南区</t>
  </si>
  <si>
    <t>茂港区</t>
  </si>
  <si>
    <t>电白县</t>
  </si>
  <si>
    <t>高州市</t>
  </si>
  <si>
    <t>化州市</t>
  </si>
  <si>
    <t>信宜市</t>
  </si>
  <si>
    <t>肇庆市</t>
  </si>
  <si>
    <t>端州区</t>
  </si>
  <si>
    <t>鼎湖区</t>
  </si>
  <si>
    <t>广宁县</t>
  </si>
  <si>
    <t>怀集县</t>
  </si>
  <si>
    <t>封开县</t>
  </si>
  <si>
    <t>德庆县</t>
  </si>
  <si>
    <t>高要市</t>
  </si>
  <si>
    <t>四会市</t>
  </si>
  <si>
    <t>惠州市</t>
  </si>
  <si>
    <t>惠城区</t>
  </si>
  <si>
    <t>惠阳区</t>
  </si>
  <si>
    <t>博罗县</t>
  </si>
  <si>
    <t>惠东县</t>
  </si>
  <si>
    <t>龙门县</t>
  </si>
  <si>
    <t>梅州市</t>
  </si>
  <si>
    <t>梅江区</t>
  </si>
  <si>
    <t>梅县</t>
  </si>
  <si>
    <t>大埔县</t>
  </si>
  <si>
    <t>丰顺县</t>
  </si>
  <si>
    <t>五华县</t>
  </si>
  <si>
    <t>平远县</t>
  </si>
  <si>
    <t>蕉岭县</t>
  </si>
  <si>
    <t>兴宁市</t>
  </si>
  <si>
    <t>汕尾市</t>
  </si>
  <si>
    <t>海丰县</t>
  </si>
  <si>
    <t>陆河县</t>
  </si>
  <si>
    <t>陆丰市</t>
  </si>
  <si>
    <t>河源市</t>
  </si>
  <si>
    <t>源城区</t>
  </si>
  <si>
    <t>紫金县</t>
  </si>
  <si>
    <t>龙川县</t>
  </si>
  <si>
    <t>连平县</t>
  </si>
  <si>
    <t>和平县</t>
  </si>
  <si>
    <t>东源县</t>
  </si>
  <si>
    <t>阳江市</t>
  </si>
  <si>
    <t>江城区</t>
  </si>
  <si>
    <t>阳西县</t>
  </si>
  <si>
    <t>阳东县</t>
  </si>
  <si>
    <t>阳春市</t>
  </si>
  <si>
    <t>清远市</t>
  </si>
  <si>
    <t>清城区</t>
  </si>
  <si>
    <t>佛冈县</t>
  </si>
  <si>
    <t>阳山县</t>
  </si>
  <si>
    <t>连山壮族瑶族自治县</t>
  </si>
  <si>
    <t>连南瑶族自治县</t>
  </si>
  <si>
    <t>清新县</t>
  </si>
  <si>
    <t>英德市</t>
  </si>
  <si>
    <t>连州市</t>
  </si>
  <si>
    <t>东莞市</t>
  </si>
  <si>
    <t>中山市</t>
  </si>
  <si>
    <t>潮州市</t>
  </si>
  <si>
    <t>湘桥区</t>
  </si>
  <si>
    <t>潮安县</t>
  </si>
  <si>
    <t>饶平县</t>
  </si>
  <si>
    <t>揭阳市</t>
  </si>
  <si>
    <t>揭东县</t>
  </si>
  <si>
    <t>揭西县</t>
  </si>
  <si>
    <t>惠来县</t>
  </si>
  <si>
    <t>普宁市</t>
  </si>
  <si>
    <t>云浮市</t>
  </si>
  <si>
    <t>云城区</t>
  </si>
  <si>
    <t>新兴县</t>
  </si>
  <si>
    <t>郁南县</t>
  </si>
  <si>
    <t>云安县</t>
  </si>
  <si>
    <t>罗定市</t>
  </si>
  <si>
    <t>广西壮族自治区</t>
  </si>
  <si>
    <t>南宁市</t>
  </si>
  <si>
    <t>兴宁区</t>
  </si>
  <si>
    <t>江南区</t>
  </si>
  <si>
    <t>西乡塘区</t>
  </si>
  <si>
    <t>良庆区</t>
  </si>
  <si>
    <t>邕宁区</t>
  </si>
  <si>
    <t>武鸣县</t>
  </si>
  <si>
    <t>隆安县</t>
  </si>
  <si>
    <t>马山县</t>
  </si>
  <si>
    <t>上林县</t>
  </si>
  <si>
    <t>宾阳县</t>
  </si>
  <si>
    <t>横县</t>
  </si>
  <si>
    <t>柳州市</t>
  </si>
  <si>
    <t>柳南区</t>
  </si>
  <si>
    <t>柳江县</t>
  </si>
  <si>
    <t>柳城县</t>
  </si>
  <si>
    <t>鹿寨县</t>
  </si>
  <si>
    <t>融安县</t>
  </si>
  <si>
    <t>融水苗族自治县</t>
  </si>
  <si>
    <t>三江侗族自治县</t>
  </si>
  <si>
    <t>桂林市</t>
  </si>
  <si>
    <t>阳朔县</t>
  </si>
  <si>
    <t>临桂县</t>
  </si>
  <si>
    <t>灵川县</t>
  </si>
  <si>
    <t>全州县</t>
  </si>
  <si>
    <t>兴安县</t>
  </si>
  <si>
    <t>永福县</t>
  </si>
  <si>
    <t>灌阳县</t>
  </si>
  <si>
    <t>龙胜各族自治县</t>
  </si>
  <si>
    <t>资源县</t>
  </si>
  <si>
    <t>平乐县</t>
  </si>
  <si>
    <t>恭城瑶族自治县</t>
  </si>
  <si>
    <t>梧州市</t>
  </si>
  <si>
    <t>苍梧县</t>
  </si>
  <si>
    <t>藤县</t>
  </si>
  <si>
    <t>蒙山县</t>
  </si>
  <si>
    <t>岑溪市</t>
  </si>
  <si>
    <t>北海市</t>
  </si>
  <si>
    <t>铁山港区</t>
  </si>
  <si>
    <t>合浦县</t>
  </si>
  <si>
    <t>防城港市</t>
  </si>
  <si>
    <t>港口区</t>
  </si>
  <si>
    <t>防城区</t>
  </si>
  <si>
    <t>上思县</t>
  </si>
  <si>
    <t>东兴市</t>
  </si>
  <si>
    <t>钦州市</t>
  </si>
  <si>
    <t>钦北区</t>
  </si>
  <si>
    <t>灵山县</t>
  </si>
  <si>
    <t>浦北县</t>
  </si>
  <si>
    <t>贵港市</t>
  </si>
  <si>
    <t>覃塘区</t>
  </si>
  <si>
    <t>平南县</t>
  </si>
  <si>
    <t>桂平市</t>
  </si>
  <si>
    <t>玉林市</t>
  </si>
  <si>
    <t>容县</t>
  </si>
  <si>
    <t>陆川县</t>
  </si>
  <si>
    <t>博白县</t>
  </si>
  <si>
    <t>兴业县</t>
  </si>
  <si>
    <t>北流市</t>
  </si>
  <si>
    <t>百色市</t>
  </si>
  <si>
    <t>田阳县</t>
  </si>
  <si>
    <t>田东县</t>
  </si>
  <si>
    <t>平果县</t>
  </si>
  <si>
    <t>德保县</t>
  </si>
  <si>
    <t>靖西县</t>
  </si>
  <si>
    <t>那坡县</t>
  </si>
  <si>
    <t>凌云县</t>
  </si>
  <si>
    <t>乐业县</t>
  </si>
  <si>
    <t>田林县</t>
  </si>
  <si>
    <t>西林县</t>
  </si>
  <si>
    <t>隆林各族自治县</t>
  </si>
  <si>
    <t>贺州市</t>
  </si>
  <si>
    <t>昭平县</t>
  </si>
  <si>
    <t>钟山县</t>
  </si>
  <si>
    <t>富川瑶族自治县</t>
  </si>
  <si>
    <t>河池市</t>
  </si>
  <si>
    <t>金城江区</t>
  </si>
  <si>
    <t>南丹县</t>
  </si>
  <si>
    <t>天峨县</t>
  </si>
  <si>
    <t>凤山县</t>
  </si>
  <si>
    <t>东兰县</t>
  </si>
  <si>
    <t>罗城仫佬族自治县</t>
  </si>
  <si>
    <t>环江毛南族自治县</t>
  </si>
  <si>
    <t>巴马瑶族自治县</t>
  </si>
  <si>
    <t>都安瑶族自治县</t>
  </si>
  <si>
    <t>大化瑶族自治县</t>
  </si>
  <si>
    <t>宜州市</t>
  </si>
  <si>
    <t>来宾市</t>
  </si>
  <si>
    <t>忻城县</t>
  </si>
  <si>
    <t>象州县</t>
  </si>
  <si>
    <t>武宣县</t>
  </si>
  <si>
    <t>金秀瑶族自治县</t>
  </si>
  <si>
    <t>合山市</t>
  </si>
  <si>
    <t>崇左市</t>
  </si>
  <si>
    <t>扶绥县</t>
  </si>
  <si>
    <t>宁明县</t>
  </si>
  <si>
    <t>龙州县</t>
  </si>
  <si>
    <t>大新县</t>
  </si>
  <si>
    <t>天等县</t>
  </si>
  <si>
    <t>凭祥市</t>
  </si>
  <si>
    <t>海南省</t>
  </si>
  <si>
    <t>海口市</t>
  </si>
  <si>
    <t>秀英区</t>
  </si>
  <si>
    <t>龙华区</t>
  </si>
  <si>
    <t>琼山区</t>
  </si>
  <si>
    <t>美兰区</t>
  </si>
  <si>
    <t>三亚市</t>
  </si>
  <si>
    <t>五指山市</t>
  </si>
  <si>
    <t>琼海市</t>
  </si>
  <si>
    <t>儋州市</t>
  </si>
  <si>
    <t>文昌市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</si>
  <si>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</si>
  <si>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</si>
  <si>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</si>
  <si>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</si>
  <si>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</si>
  <si>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</si>
  <si>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</si>
  <si>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</si>
  <si>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</si>
  <si>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</si>
  <si>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</si>
  <si>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</si>
  <si>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重庆市</t>
  </si>
  <si>
    <t>万州区</t>
  </si>
  <si>
    <t>涪陵区</t>
  </si>
  <si>
    <t>渝中区</t>
  </si>
  <si>
    <t>大渡口区</t>
  </si>
  <si>
    <t>沙坪坝区</t>
  </si>
  <si>
    <t>九龙坡区</t>
  </si>
  <si>
    <t>南岸区</t>
  </si>
  <si>
    <t>北碚区</t>
  </si>
  <si>
    <t>万盛区</t>
  </si>
  <si>
    <t>渝北区</t>
  </si>
  <si>
    <t>巴南区</t>
  </si>
  <si>
    <t>黔江区</t>
  </si>
  <si>
    <t>长寿区</t>
  </si>
  <si>
    <t>綦江县</t>
  </si>
  <si>
    <t>潼南县</t>
  </si>
  <si>
    <t>铜梁县</t>
  </si>
  <si>
    <t>大足县</t>
  </si>
  <si>
    <t>荣昌县</t>
  </si>
  <si>
    <t>璧山县</t>
  </si>
  <si>
    <t>梁平县</t>
  </si>
  <si>
    <t>城口县</t>
  </si>
  <si>
    <t>丰都县</t>
  </si>
  <si>
    <t>垫江县</t>
  </si>
  <si>
    <t>武隆县</t>
  </si>
  <si>
    <t>忠县</t>
  </si>
  <si>
    <t>开县</t>
  </si>
  <si>
    <t>云阳县</t>
  </si>
  <si>
    <t>奉节县</t>
  </si>
  <si>
    <t>巫山县</t>
  </si>
  <si>
    <t>巫溪县</t>
  </si>
  <si>
    <t>石柱土家族自治县</t>
  </si>
  <si>
    <t>秀山土家族苗族自治县</t>
  </si>
  <si>
    <t>酉阳土家族苗族自治县</t>
  </si>
  <si>
    <t>彭水苗族土家族自治县</t>
  </si>
  <si>
    <t>四川省</t>
  </si>
  <si>
    <t>成都市</t>
  </si>
  <si>
    <t>锦江区</t>
  </si>
  <si>
    <t>青羊区</t>
  </si>
  <si>
    <t>金牛区</t>
  </si>
  <si>
    <t>武侯区</t>
  </si>
  <si>
    <t>成华区</t>
  </si>
  <si>
    <t>龙泉驿区</t>
  </si>
  <si>
    <t>青白江区</t>
  </si>
  <si>
    <t>新都区</t>
  </si>
  <si>
    <t>温江区</t>
  </si>
  <si>
    <t>金堂县</t>
  </si>
  <si>
    <t>双流县</t>
  </si>
  <si>
    <t>郫县</t>
  </si>
  <si>
    <t>大邑县</t>
  </si>
  <si>
    <t>蒲江县</t>
  </si>
  <si>
    <t>新津县</t>
  </si>
  <si>
    <t>都江堰市</t>
  </si>
  <si>
    <t>彭州市</t>
  </si>
  <si>
    <t>邛崃市</t>
  </si>
  <si>
    <t>崇州市</t>
  </si>
  <si>
    <t>自贡市</t>
  </si>
  <si>
    <t>自流井区</t>
  </si>
  <si>
    <t>贡井区</t>
  </si>
  <si>
    <t>大安区</t>
  </si>
  <si>
    <t>沿滩区</t>
  </si>
  <si>
    <t>荣县</t>
  </si>
  <si>
    <t>富顺县</t>
  </si>
  <si>
    <t>攀枝花市</t>
  </si>
  <si>
    <t>东区</t>
  </si>
  <si>
    <t>西区</t>
  </si>
  <si>
    <t>仁和区</t>
  </si>
  <si>
    <t>米易县</t>
  </si>
  <si>
    <t>盐边县</t>
  </si>
  <si>
    <t>泸州市</t>
  </si>
  <si>
    <t>江阳区</t>
  </si>
  <si>
    <t>纳溪区</t>
  </si>
  <si>
    <t>龙马潭区</t>
  </si>
  <si>
    <t>泸县</t>
  </si>
  <si>
    <t>合江县</t>
  </si>
  <si>
    <t>叙永县</t>
  </si>
  <si>
    <t>古蔺县</t>
  </si>
  <si>
    <t>德阳市</t>
  </si>
  <si>
    <t>旌阳区</t>
  </si>
  <si>
    <t>中江县</t>
  </si>
  <si>
    <t>罗江县</t>
  </si>
  <si>
    <t>广汉市</t>
  </si>
  <si>
    <t>什邡市</t>
  </si>
  <si>
    <t>绵竹市</t>
  </si>
  <si>
    <t>绵阳市</t>
  </si>
  <si>
    <t>涪城区</t>
  </si>
  <si>
    <t>游仙区</t>
  </si>
  <si>
    <t>三台县</t>
  </si>
  <si>
    <t>盐亭县</t>
  </si>
  <si>
    <t>安县</t>
  </si>
  <si>
    <t>梓潼县</t>
  </si>
  <si>
    <t>北川羌族自治县</t>
  </si>
  <si>
    <t>平武县</t>
  </si>
  <si>
    <t>江油市</t>
  </si>
  <si>
    <t>广元市</t>
  </si>
  <si>
    <t>元坝区</t>
  </si>
  <si>
    <t>朝天区</t>
  </si>
  <si>
    <t>旺苍县</t>
  </si>
  <si>
    <t>青川县</t>
  </si>
  <si>
    <t>剑阁县</t>
  </si>
  <si>
    <t>苍溪县</t>
  </si>
  <si>
    <t>遂宁市</t>
  </si>
  <si>
    <t>船山区</t>
  </si>
  <si>
    <t>安居区</t>
  </si>
  <si>
    <t>蓬溪县</t>
  </si>
  <si>
    <t>射洪县</t>
  </si>
  <si>
    <t>大英县</t>
  </si>
  <si>
    <t>内江市</t>
  </si>
  <si>
    <t>东兴区</t>
  </si>
  <si>
    <t>威远县</t>
  </si>
  <si>
    <t>资中县</t>
  </si>
  <si>
    <t>隆??县</t>
  </si>
  <si>
    <t>乐山市</t>
  </si>
  <si>
    <t>沙湾区</t>
  </si>
  <si>
    <t>五通桥区</t>
  </si>
  <si>
    <t>金口河区</t>
  </si>
  <si>
    <t>犍为县</t>
  </si>
  <si>
    <t>井研县</t>
  </si>
  <si>
    <t>夹江县</t>
  </si>
  <si>
    <t>沐川县</t>
  </si>
  <si>
    <t>峨边彝族自治县</t>
  </si>
  <si>
    <t>马边彝族自治县</t>
  </si>
  <si>
    <t>峨眉山市</t>
  </si>
  <si>
    <t>南充市</t>
  </si>
  <si>
    <t>顺庆区</t>
  </si>
  <si>
    <t>高坪区</t>
  </si>
  <si>
    <t>嘉陵区</t>
  </si>
  <si>
    <t>南部县</t>
  </si>
  <si>
    <t>营山县</t>
  </si>
  <si>
    <t>蓬安县</t>
  </si>
  <si>
    <t>仪陇县</t>
  </si>
  <si>
    <t>西充县</t>
  </si>
  <si>
    <t>阆中市</t>
  </si>
  <si>
    <t>眉山市</t>
  </si>
  <si>
    <t>东坡区</t>
  </si>
  <si>
    <t>仁寿县</t>
  </si>
  <si>
    <t>彭山县</t>
  </si>
  <si>
    <t>洪雅县</t>
  </si>
  <si>
    <t>丹棱县</t>
  </si>
  <si>
    <t>青神县</t>
  </si>
  <si>
    <t>宜宾市</t>
  </si>
  <si>
    <t>翠屏区</t>
  </si>
  <si>
    <t>宜宾县</t>
  </si>
  <si>
    <t>南溪县</t>
  </si>
  <si>
    <t>江安县</t>
  </si>
  <si>
    <t>长宁县</t>
  </si>
  <si>
    <t>高县</t>
  </si>
  <si>
    <t>珙县</t>
  </si>
  <si>
    <t>筠连县</t>
  </si>
  <si>
    <t>兴文县</t>
  </si>
  <si>
    <t>屏山县</t>
  </si>
  <si>
    <t>广安市</t>
  </si>
  <si>
    <t>岳池县</t>
  </si>
  <si>
    <t>武胜县</t>
  </si>
  <si>
    <t>邻水县</t>
  </si>
  <si>
    <t>华蓥市</t>
  </si>
  <si>
    <t>达州市</t>
  </si>
  <si>
    <t>通川区</t>
  </si>
  <si>
    <t>达县</t>
  </si>
  <si>
    <t>宣汉县</t>
  </si>
  <si>
    <t>开江县</t>
  </si>
  <si>
    <t>大竹县</t>
  </si>
  <si>
    <t>渠县</t>
  </si>
  <si>
    <t>万源市</t>
  </si>
  <si>
    <t>雅安市</t>
  </si>
  <si>
    <t>雨城区</t>
  </si>
  <si>
    <t>名山县</t>
  </si>
  <si>
    <t>荥经县</t>
  </si>
  <si>
    <t>汉源县</t>
  </si>
  <si>
    <t>石棉县</t>
  </si>
  <si>
    <t>天全县</t>
  </si>
  <si>
    <t>芦山县</t>
  </si>
  <si>
    <t>宝兴县</t>
  </si>
  <si>
    <t>巴中市</t>
  </si>
  <si>
    <t>巴州区</t>
  </si>
  <si>
    <t>通江县</t>
  </si>
  <si>
    <t>南江县</t>
  </si>
  <si>
    <t>平昌县</t>
  </si>
  <si>
    <t>资阳市</t>
  </si>
  <si>
    <t>雁江区</t>
  </si>
  <si>
    <t>安岳县</t>
  </si>
  <si>
    <t>乐至县</t>
  </si>
  <si>
    <t>简阳市</t>
  </si>
  <si>
    <t>阿坝藏族羌族自治州</t>
  </si>
  <si>
    <t>汶川县</t>
  </si>
  <si>
    <t>理县</t>
  </si>
  <si>
    <t>茂县</t>
  </si>
  <si>
    <t>松潘县</t>
  </si>
  <si>
    <t>九寨沟县</t>
  </si>
  <si>
    <t>金川县</t>
  </si>
  <si>
    <t>小金县</t>
  </si>
  <si>
    <t>黑水县</t>
  </si>
  <si>
    <t>马尔康县</t>
  </si>
  <si>
    <t>壤塘县</t>
  </si>
  <si>
    <t>阿坝县</t>
  </si>
  <si>
    <t>若尔盖县</t>
  </si>
  <si>
    <t>红原县</t>
  </si>
  <si>
    <t>甘孜藏族自治州</t>
  </si>
  <si>
    <t>康定县</t>
  </si>
  <si>
    <t>泸定县</t>
  </si>
  <si>
    <t>丹巴县</t>
  </si>
  <si>
    <t>九龙县</t>
  </si>
  <si>
    <t>雅江县</t>
  </si>
  <si>
    <t>道孚县</t>
  </si>
  <si>
    <t>炉霍县</t>
  </si>
  <si>
    <t>甘孜县</t>
  </si>
  <si>
    <t>新龙县</t>
  </si>
  <si>
    <t>德格县</t>
  </si>
  <si>
    <t>白玉县</t>
  </si>
  <si>
    <t>石渠县</t>
  </si>
  <si>
    <t>色达县</t>
  </si>
  <si>
    <t>理塘县</t>
  </si>
  <si>
    <t>巴塘县</t>
  </si>
  <si>
    <t>乡城县</t>
  </si>
  <si>
    <t>稻城县</t>
  </si>
  <si>
    <t>得荣县</t>
  </si>
  <si>
    <t>凉山彝族自治州</t>
  </si>
  <si>
    <t>西昌市</t>
  </si>
  <si>
    <t>木里藏族自治县</t>
  </si>
  <si>
    <t>盐源县</t>
  </si>
  <si>
    <t>德昌县</t>
  </si>
  <si>
    <t>会理县</t>
  </si>
  <si>
    <t>会东县</t>
  </si>
  <si>
    <t>宁南县</t>
  </si>
  <si>
    <t>普格县</t>
  </si>
  <si>
    <t>布拖县</t>
  </si>
  <si>
    <t>金阳县</t>
  </si>
  <si>
    <t>昭觉县</t>
  </si>
  <si>
    <t>喜德县</t>
  </si>
  <si>
    <t>冕宁县</t>
  </si>
  <si>
    <t>越西县</t>
  </si>
  <si>
    <t>甘洛县</t>
  </si>
  <si>
    <t>美姑县</t>
  </si>
  <si>
    <t>雷波县</t>
  </si>
  <si>
    <t>贵州省</t>
  </si>
  <si>
    <t>贵阳市</t>
  </si>
  <si>
    <t>南明区</t>
  </si>
  <si>
    <t>云岩区</t>
  </si>
  <si>
    <t>乌当区</t>
  </si>
  <si>
    <t>小河区</t>
  </si>
  <si>
    <t>开阳县</t>
  </si>
  <si>
    <t>息烽县</t>
  </si>
  <si>
    <t>修文县</t>
  </si>
  <si>
    <t>清镇市</t>
  </si>
  <si>
    <t>六盘水市</t>
  </si>
  <si>
    <t>钟山区</t>
  </si>
  <si>
    <t>六枝特区</t>
  </si>
  <si>
    <t>水城县</t>
  </si>
  <si>
    <t>盘县</t>
  </si>
  <si>
    <t>遵义市</t>
  </si>
  <si>
    <t>红花岗区</t>
  </si>
  <si>
    <t>汇川区</t>
  </si>
  <si>
    <t>遵义县</t>
  </si>
  <si>
    <t>桐梓县</t>
  </si>
  <si>
    <t>绥阳县</t>
  </si>
  <si>
    <t>正安县</t>
  </si>
  <si>
    <t>道真仡佬族苗族自治县</t>
  </si>
  <si>
    <t>务川仡佬族苗族自治县</t>
  </si>
  <si>
    <t>凤冈县</t>
  </si>
  <si>
    <t>湄潭县</t>
  </si>
  <si>
    <t>余庆县</t>
  </si>
  <si>
    <t>习水县</t>
  </si>
  <si>
    <t>赤水市</t>
  </si>
  <si>
    <t>仁怀市</t>
  </si>
  <si>
    <t>安顺市</t>
  </si>
  <si>
    <t>西秀区</t>
  </si>
  <si>
    <t>平坝县</t>
  </si>
  <si>
    <t>普定县</t>
  </si>
  <si>
    <t>镇宁布依族苗族自治县</t>
  </si>
  <si>
    <t>关岭布依族苗族自治县</t>
  </si>
  <si>
    <t>紫云苗族布依族自治县</t>
  </si>
  <si>
    <t>铜仁地区</t>
  </si>
  <si>
    <t>铜仁市</t>
  </si>
  <si>
    <t>江口县</t>
  </si>
  <si>
    <t>玉屏侗族自治县</t>
  </si>
  <si>
    <t>石阡县</t>
  </si>
  <si>
    <t>思南县</t>
  </si>
  <si>
    <t>印江土家族苗族自治县</t>
  </si>
  <si>
    <t>德江县</t>
  </si>
  <si>
    <t>沿河土家族自治县</t>
  </si>
  <si>
    <t>松桃苗族自治县</t>
  </si>
  <si>
    <t>万山特区</t>
  </si>
  <si>
    <t>兴义市</t>
  </si>
  <si>
    <t>兴仁县</t>
  </si>
  <si>
    <t>普安县</t>
  </si>
  <si>
    <t>晴隆县</t>
  </si>
  <si>
    <t>贞丰县</t>
  </si>
  <si>
    <t>望谟县</t>
  </si>
  <si>
    <t>册亨县</t>
  </si>
  <si>
    <t>安龙县</t>
  </si>
  <si>
    <t>毕节地区</t>
  </si>
  <si>
    <t>毕节市</t>
  </si>
  <si>
    <t>大方县</t>
  </si>
  <si>
    <t>黔西县</t>
  </si>
  <si>
    <t>金沙县</t>
  </si>
  <si>
    <t>织金县</t>
  </si>
  <si>
    <t>纳雍县</t>
  </si>
  <si>
    <t>赫章县</t>
  </si>
  <si>
    <t>黔东南苗族侗族自治州</t>
  </si>
  <si>
    <t>凯里市</t>
  </si>
  <si>
    <t>黄平县</t>
  </si>
  <si>
    <t>施秉县</t>
  </si>
  <si>
    <t>三穗县</t>
  </si>
  <si>
    <t>镇远县</t>
  </si>
  <si>
    <t>岑巩县</t>
  </si>
  <si>
    <t>天柱县</t>
  </si>
  <si>
    <t>锦屏县</t>
  </si>
  <si>
    <t>剑河县</t>
  </si>
  <si>
    <t>台江县</t>
  </si>
  <si>
    <t>黎平县</t>
  </si>
  <si>
    <t>榕江县</t>
  </si>
  <si>
    <t>从江县</t>
  </si>
  <si>
    <t>雷山县</t>
  </si>
  <si>
    <t>麻江县</t>
  </si>
  <si>
    <t>丹寨县</t>
  </si>
  <si>
    <t>黔南布依族苗族自治州</t>
  </si>
  <si>
    <t>都匀市</t>
  </si>
  <si>
    <t>福泉市</t>
  </si>
  <si>
    <t>荔波县</t>
  </si>
  <si>
    <t>贵定县</t>
  </si>
  <si>
    <t>瓮安县</t>
  </si>
  <si>
    <t>独山县</t>
  </si>
  <si>
    <t>平塘县</t>
  </si>
  <si>
    <t>罗甸县</t>
  </si>
  <si>
    <t>长顺县</t>
  </si>
  <si>
    <t>龙里县</t>
  </si>
  <si>
    <t>惠水县</t>
  </si>
  <si>
    <t>三都水族自治县</t>
  </si>
  <si>
    <t>云南省</t>
  </si>
  <si>
    <t>昆明市</t>
  </si>
  <si>
    <t>五华区</t>
  </si>
  <si>
    <t>盘龙区</t>
  </si>
  <si>
    <t>官渡区</t>
  </si>
  <si>
    <t>西山区</t>
  </si>
  <si>
    <t>东川区</t>
  </si>
  <si>
    <t>呈贡县</t>
  </si>
  <si>
    <t>晋宁县</t>
  </si>
  <si>
    <t>富民县</t>
  </si>
  <si>
    <t>宜良县</t>
  </si>
  <si>
    <t>石林彝族自治县</t>
  </si>
  <si>
    <t>嵩明县</t>
  </si>
  <si>
    <t>禄劝彝族苗族自治县</t>
  </si>
  <si>
    <t>寻甸回族彝族自治县</t>
  </si>
  <si>
    <t>安宁市</t>
  </si>
  <si>
    <t>曲靖市</t>
  </si>
  <si>
    <t>麒麟区</t>
  </si>
  <si>
    <t>马龙县</t>
  </si>
  <si>
    <t>陆良县</t>
  </si>
  <si>
    <t>师宗县</t>
  </si>
  <si>
    <t>罗平县</t>
  </si>
  <si>
    <t>富源县</t>
  </si>
  <si>
    <t>会泽县</t>
  </si>
  <si>
    <t>沾益县</t>
  </si>
  <si>
    <t>宣威市</t>
  </si>
  <si>
    <t>玉溪市</t>
  </si>
  <si>
    <t>江川县</t>
  </si>
  <si>
    <t>澄江县</t>
  </si>
  <si>
    <t>通海县</t>
  </si>
  <si>
    <t>华宁县</t>
  </si>
  <si>
    <t>易门县</t>
  </si>
  <si>
    <t>峨山彝族自治县</t>
  </si>
  <si>
    <t>新平彝族傣族自治县</t>
  </si>
  <si>
    <t>保山市</t>
  </si>
  <si>
    <t>隆阳区</t>
  </si>
  <si>
    <t>施甸县</t>
  </si>
  <si>
    <t>腾冲县</t>
  </si>
  <si>
    <t>龙陵县</t>
  </si>
  <si>
    <t>昌宁县</t>
  </si>
  <si>
    <t>昭通市</t>
  </si>
  <si>
    <t>昭阳区</t>
  </si>
  <si>
    <t>鲁甸县</t>
  </si>
  <si>
    <t>巧家县</t>
  </si>
  <si>
    <t>盐津县</t>
  </si>
  <si>
    <t>大关县</t>
  </si>
  <si>
    <t>永善县</t>
  </si>
  <si>
    <t>绥江县</t>
  </si>
  <si>
    <t>镇雄县</t>
  </si>
  <si>
    <t>彝良县</t>
  </si>
  <si>
    <t>威信县</t>
  </si>
  <si>
    <t>水富县</t>
  </si>
  <si>
    <t>丽江市</t>
  </si>
  <si>
    <t>古城区</t>
  </si>
  <si>
    <t>玉龙纳西族自治县</t>
  </si>
  <si>
    <t>永胜县</t>
  </si>
  <si>
    <t>华坪县</t>
  </si>
  <si>
    <t>宁蒗彝族自治县</t>
  </si>
  <si>
    <t>墨江哈尼族自治县</t>
  </si>
  <si>
    <t>景东彝族自治县</t>
  </si>
  <si>
    <t>景谷傣族彝族自治县</t>
  </si>
  <si>
    <t>江城哈尼族彝族自治县</t>
  </si>
  <si>
    <t>澜沧拉祜族自治县</t>
  </si>
  <si>
    <t>西盟佤族自治县</t>
  </si>
  <si>
    <t>临沧市</t>
  </si>
  <si>
    <t>临翔区</t>
  </si>
  <si>
    <t>凤庆县</t>
  </si>
  <si>
    <t>云县</t>
  </si>
  <si>
    <t>永德县</t>
  </si>
  <si>
    <t>镇康县</t>
  </si>
  <si>
    <t>耿马傣族佤族自治县</t>
  </si>
  <si>
    <t>沧源佤族自治县</t>
  </si>
  <si>
    <t>楚雄彝族自治州</t>
  </si>
  <si>
    <t>楚雄市</t>
  </si>
  <si>
    <t>双柏县</t>
  </si>
  <si>
    <t>牟定县</t>
  </si>
  <si>
    <t>南华县</t>
  </si>
  <si>
    <t>姚安县</t>
  </si>
  <si>
    <t>大姚县</t>
  </si>
  <si>
    <t>永仁县</t>
  </si>
  <si>
    <t>元谋县</t>
  </si>
  <si>
    <t>武定县</t>
  </si>
  <si>
    <t>禄丰县</t>
  </si>
  <si>
    <t>红河哈尼族彝族自治州</t>
  </si>
  <si>
    <t>个旧市</t>
  </si>
  <si>
    <t>开远市</t>
  </si>
  <si>
    <t>蒙自县</t>
  </si>
  <si>
    <t>屏边苗族自治县</t>
  </si>
  <si>
    <t>建水县</t>
  </si>
  <si>
    <t>石屏县</t>
  </si>
  <si>
    <t>弥勒县</t>
  </si>
  <si>
    <t>泸西县</t>
  </si>
  <si>
    <t>元阳县</t>
  </si>
  <si>
    <t>红河县</t>
  </si>
  <si>
    <t>绿春县</t>
  </si>
  <si>
    <t>河口瑶族自治县</t>
  </si>
  <si>
    <t>文山壮族苗族自治州</t>
  </si>
  <si>
    <t>文山县</t>
  </si>
  <si>
    <t>砚山县</t>
  </si>
  <si>
    <t>西畴县</t>
  </si>
  <si>
    <t>麻栗坡县</t>
  </si>
  <si>
    <t>马关县</t>
  </si>
  <si>
    <t>丘北县</t>
  </si>
  <si>
    <t>广南县</t>
  </si>
  <si>
    <t>富宁县</t>
  </si>
  <si>
    <t>西双版纳傣族自治州</t>
  </si>
  <si>
    <t>景洪市</t>
  </si>
  <si>
    <t>勐海县</t>
  </si>
  <si>
    <t>勐腊县</t>
  </si>
  <si>
    <t>大理白族自治州</t>
  </si>
  <si>
    <t>大理市</t>
  </si>
  <si>
    <t>漾濞彝族自治县</t>
  </si>
  <si>
    <t>祥云县</t>
  </si>
  <si>
    <t>宾川县</t>
  </si>
  <si>
    <t>弥渡县</t>
  </si>
  <si>
    <t>南涧彝族自治县</t>
  </si>
  <si>
    <t>巍山彝族回族自治县</t>
  </si>
  <si>
    <t>永平县</t>
  </si>
  <si>
    <t>云龙县</t>
  </si>
  <si>
    <t>洱源县</t>
  </si>
  <si>
    <t>剑川县</t>
  </si>
  <si>
    <t>鹤庆县</t>
  </si>
  <si>
    <t>德宏傣族景颇族自治州</t>
  </si>
  <si>
    <t>瑞丽市</t>
  </si>
  <si>
    <t>潞西市</t>
  </si>
  <si>
    <t>梁河县</t>
  </si>
  <si>
    <t>盈江县</t>
  </si>
  <si>
    <t>陇川县</t>
  </si>
  <si>
    <t>怒江傈僳族自治州</t>
  </si>
  <si>
    <t>泸水县</t>
  </si>
  <si>
    <t>福贡县</t>
  </si>
  <si>
    <t>贡山独龙族怒族自治县</t>
  </si>
  <si>
    <t>兰坪白族普米族自治县</t>
  </si>
  <si>
    <t>迪庆藏族自治州</t>
  </si>
  <si>
    <t>香格里拉县</t>
  </si>
  <si>
    <t>德钦县</t>
  </si>
  <si>
    <t>维西傈僳族自治县</t>
  </si>
  <si>
    <t>西藏自治区</t>
  </si>
  <si>
    <t>拉萨市</t>
  </si>
  <si>
    <t>城关区</t>
  </si>
  <si>
    <t>林周县</t>
  </si>
  <si>
    <t>当雄县</t>
  </si>
  <si>
    <t>尼木县</t>
  </si>
  <si>
    <t>曲水县</t>
  </si>
  <si>
    <t>堆龙德庆县</t>
  </si>
  <si>
    <t>达孜县</t>
  </si>
  <si>
    <t>墨竹工卡县</t>
  </si>
  <si>
    <t>昌都地区</t>
  </si>
  <si>
    <t>昌都县</t>
  </si>
  <si>
    <t>江达县</t>
  </si>
  <si>
    <t>贡觉县</t>
  </si>
  <si>
    <t>类乌齐县</t>
  </si>
  <si>
    <t>丁青县</t>
  </si>
  <si>
    <t>察雅县</t>
  </si>
  <si>
    <t>八宿县</t>
  </si>
  <si>
    <t>左贡县</t>
  </si>
  <si>
    <t>芒康县</t>
  </si>
  <si>
    <t>洛隆县</t>
  </si>
  <si>
    <t>边坝县</t>
  </si>
  <si>
    <t>山南地区</t>
  </si>
  <si>
    <t>乃东县</t>
  </si>
  <si>
    <t>扎囊县</t>
  </si>
  <si>
    <t>贡嘎县</t>
  </si>
  <si>
    <t>桑日县</t>
  </si>
  <si>
    <t>琼结县</t>
  </si>
  <si>
    <t>曲松县</t>
  </si>
  <si>
    <t>措美县</t>
  </si>
  <si>
    <t>洛扎县</t>
  </si>
  <si>
    <t>加查县</t>
  </si>
  <si>
    <t>隆子县</t>
  </si>
  <si>
    <t>错那县</t>
  </si>
  <si>
    <t>浪卡子县</t>
  </si>
  <si>
    <t>日喀则地区</t>
  </si>
  <si>
    <t>日喀则市</t>
  </si>
  <si>
    <t>南木林县</t>
  </si>
  <si>
    <t>江孜县</t>
  </si>
  <si>
    <t>定日县</t>
  </si>
  <si>
    <t>萨迦县</t>
  </si>
  <si>
    <t>拉孜县</t>
  </si>
  <si>
    <t>昂仁县</t>
  </si>
  <si>
    <t>谢通门县</t>
  </si>
  <si>
    <t>白朗县</t>
  </si>
  <si>
    <t>仁布县</t>
  </si>
  <si>
    <t>康马县</t>
  </si>
  <si>
    <t>定结县</t>
  </si>
  <si>
    <t>仲巴县</t>
  </si>
  <si>
    <t>亚东县</t>
  </si>
  <si>
    <t>吉隆县</t>
  </si>
  <si>
    <t>聂拉木县</t>
  </si>
  <si>
    <t>萨嘎县</t>
  </si>
  <si>
    <t>岗巴县</t>
  </si>
  <si>
    <t>那曲地区</t>
  </si>
  <si>
    <t>那曲县</t>
  </si>
  <si>
    <t>嘉黎县</t>
  </si>
  <si>
    <t>比如县</t>
  </si>
  <si>
    <t>聂荣县</t>
  </si>
  <si>
    <t>安多县</t>
  </si>
  <si>
    <t>申扎县</t>
  </si>
  <si>
    <t>索县</t>
  </si>
  <si>
    <t>班戈县</t>
  </si>
  <si>
    <t>巴青县</t>
  </si>
  <si>
    <t>尼玛县</t>
  </si>
  <si>
    <t>阿里地区</t>
  </si>
  <si>
    <t>普兰县</t>
  </si>
  <si>
    <t>札达县</t>
  </si>
  <si>
    <t>噶尔县</t>
  </si>
  <si>
    <t>日土县</t>
  </si>
  <si>
    <t>革吉县</t>
  </si>
  <si>
    <t>改则县</t>
  </si>
  <si>
    <t>措勤县</t>
  </si>
  <si>
    <t>林芝地区</t>
  </si>
  <si>
    <t>林芝县</t>
  </si>
  <si>
    <t>工布江达县</t>
  </si>
  <si>
    <t>米林县</t>
  </si>
  <si>
    <t>墨脱县</t>
  </si>
  <si>
    <t>波密县</t>
  </si>
  <si>
    <t>察隅县</t>
  </si>
  <si>
    <t>朗县</t>
  </si>
  <si>
    <t>陕西省</t>
  </si>
  <si>
    <t>西安市</t>
  </si>
  <si>
    <t>碑林区</t>
  </si>
  <si>
    <t>莲湖区</t>
  </si>
  <si>
    <t>灞桥区</t>
  </si>
  <si>
    <t>未央区</t>
  </si>
  <si>
    <t>雁塔区</t>
  </si>
  <si>
    <t>阎良区</t>
  </si>
  <si>
    <t>临潼区</t>
  </si>
  <si>
    <t>蓝田县</t>
  </si>
  <si>
    <t>周至县</t>
  </si>
  <si>
    <t>户县</t>
  </si>
  <si>
    <t>高陵县</t>
  </si>
  <si>
    <t>铜川市</t>
  </si>
  <si>
    <t>王益区</t>
  </si>
  <si>
    <t>印台区</t>
  </si>
  <si>
    <t>耀州区</t>
  </si>
  <si>
    <t>宜君县</t>
  </si>
  <si>
    <t>宝鸡市</t>
  </si>
  <si>
    <t>渭滨区</t>
  </si>
  <si>
    <t>金台区</t>
  </si>
  <si>
    <t>陈仓区</t>
  </si>
  <si>
    <t>凤翔县</t>
  </si>
  <si>
    <t>岐山县</t>
  </si>
  <si>
    <t>扶风县</t>
  </si>
  <si>
    <t>眉县</t>
  </si>
  <si>
    <t>陇县</t>
  </si>
  <si>
    <t>千阳县</t>
  </si>
  <si>
    <t>麟游县</t>
  </si>
  <si>
    <t>凤县</t>
  </si>
  <si>
    <t>太白县</t>
  </si>
  <si>
    <t>咸阳市</t>
  </si>
  <si>
    <t>秦都区</t>
  </si>
  <si>
    <t>杨凌区</t>
  </si>
  <si>
    <t>渭城区</t>
  </si>
  <si>
    <t>三原县</t>
  </si>
  <si>
    <t>泾阳县</t>
  </si>
  <si>
    <t>乾县</t>
  </si>
  <si>
    <t>礼泉县</t>
  </si>
  <si>
    <t>永寿县</t>
  </si>
  <si>
    <t>彬县</t>
  </si>
  <si>
    <t>长武县</t>
  </si>
  <si>
    <t>旬邑县</t>
  </si>
  <si>
    <t>淳化县</t>
  </si>
  <si>
    <t>武功县</t>
  </si>
  <si>
    <t>兴平市</t>
  </si>
  <si>
    <t>渭南市</t>
  </si>
  <si>
    <t>临渭区</t>
  </si>
  <si>
    <t>华县</t>
  </si>
  <si>
    <t>潼关县</t>
  </si>
  <si>
    <t>大荔县</t>
  </si>
  <si>
    <t>合阳县</t>
  </si>
  <si>
    <t>澄城县</t>
  </si>
  <si>
    <t>蒲城县</t>
  </si>
  <si>
    <t>白水县</t>
  </si>
  <si>
    <t>富平县</t>
  </si>
  <si>
    <t>韩城市</t>
  </si>
  <si>
    <t>华阴市</t>
  </si>
  <si>
    <t>延安市</t>
  </si>
  <si>
    <t>宝塔区</t>
  </si>
  <si>
    <t>延长县</t>
  </si>
  <si>
    <t>延川县</t>
  </si>
  <si>
    <t>子长县</t>
  </si>
  <si>
    <t>安塞县</t>
  </si>
  <si>
    <t>志丹县</t>
  </si>
  <si>
    <t>甘泉县</t>
  </si>
  <si>
    <t>富县</t>
  </si>
  <si>
    <t>洛川县</t>
  </si>
  <si>
    <t>宜川县</t>
  </si>
  <si>
    <t>黄龙县</t>
  </si>
  <si>
    <t>黄陵县</t>
  </si>
  <si>
    <t>汉中市</t>
  </si>
  <si>
    <t>汉台区</t>
  </si>
  <si>
    <t>南郑县</t>
  </si>
  <si>
    <t>城固县</t>
  </si>
  <si>
    <t>洋县</t>
  </si>
  <si>
    <t>西乡县</t>
  </si>
  <si>
    <t>勉县</t>
  </si>
  <si>
    <t>宁强县</t>
  </si>
  <si>
    <t>略阳县</t>
  </si>
  <si>
    <t>镇巴县</t>
  </si>
  <si>
    <t>留坝县</t>
  </si>
  <si>
    <t>佛坪县</t>
  </si>
  <si>
    <t>榆林市</t>
  </si>
  <si>
    <t>榆阳区</t>
  </si>
  <si>
    <t>神木县</t>
  </si>
  <si>
    <t>府谷县</t>
  </si>
  <si>
    <t>横山县</t>
  </si>
  <si>
    <t>靖边县</t>
  </si>
  <si>
    <t>定边县</t>
  </si>
  <si>
    <t>绥德县</t>
  </si>
  <si>
    <t>米脂县</t>
  </si>
  <si>
    <t>佳县</t>
  </si>
  <si>
    <t>吴堡县</t>
  </si>
  <si>
    <t>清涧县</t>
  </si>
  <si>
    <t>子洲县</t>
  </si>
  <si>
    <t>安康市</t>
  </si>
  <si>
    <t>汉滨区</t>
  </si>
  <si>
    <t>汉阴县</t>
  </si>
  <si>
    <t>石泉县</t>
  </si>
  <si>
    <t>宁陕县</t>
  </si>
  <si>
    <t>紫阳县</t>
  </si>
  <si>
    <t>岚皋县</t>
  </si>
  <si>
    <t>平利县</t>
  </si>
  <si>
    <t>镇坪县</t>
  </si>
  <si>
    <t>旬阳县</t>
  </si>
  <si>
    <t>白河县</t>
  </si>
  <si>
    <t>商洛市</t>
  </si>
  <si>
    <t>商州区</t>
  </si>
  <si>
    <t>洛南县</t>
  </si>
  <si>
    <t>丹凤县</t>
  </si>
  <si>
    <t>商南县</t>
  </si>
  <si>
    <t>山阳县</t>
  </si>
  <si>
    <t>镇安县</t>
  </si>
  <si>
    <t>柞水县</t>
  </si>
  <si>
    <t>甘肃省</t>
  </si>
  <si>
    <t>兰州市</t>
  </si>
  <si>
    <t>西固区</t>
  </si>
  <si>
    <t>红古区</t>
  </si>
  <si>
    <t>永登县</t>
  </si>
  <si>
    <t>皋兰县</t>
  </si>
  <si>
    <t>榆中县</t>
  </si>
  <si>
    <t>嘉峪关市</t>
  </si>
  <si>
    <t>金昌市</t>
  </si>
  <si>
    <t>金川区</t>
  </si>
  <si>
    <t>永昌县</t>
  </si>
  <si>
    <t>白银市</t>
  </si>
  <si>
    <t>白银区</t>
  </si>
  <si>
    <t>平川区</t>
  </si>
  <si>
    <t>靖远县</t>
  </si>
  <si>
    <t>会宁县</t>
  </si>
  <si>
    <t>景泰县</t>
  </si>
  <si>
    <t>天水市</t>
  </si>
  <si>
    <t>清水县</t>
  </si>
  <si>
    <t>秦安县</t>
  </si>
  <si>
    <t>甘谷县</t>
  </si>
  <si>
    <t>武山县</t>
  </si>
  <si>
    <t>张家川回族自治县</t>
  </si>
  <si>
    <t>武威市</t>
  </si>
  <si>
    <t>凉州区</t>
  </si>
  <si>
    <t>民勤县</t>
  </si>
  <si>
    <t>古浪县</t>
  </si>
  <si>
    <t>天祝藏族自治县</t>
  </si>
  <si>
    <t>张掖市</t>
  </si>
  <si>
    <t>甘州区</t>
  </si>
  <si>
    <t>肃南裕固族自治县</t>
  </si>
  <si>
    <t>民乐县</t>
  </si>
  <si>
    <t>临泽县</t>
  </si>
  <si>
    <t>高台县</t>
  </si>
  <si>
    <t>山丹县</t>
  </si>
  <si>
    <t>平凉市</t>
  </si>
  <si>
    <t>崆峒区</t>
  </si>
  <si>
    <t>泾川县</t>
  </si>
  <si>
    <t>灵台县</t>
  </si>
  <si>
    <t>崇信县</t>
  </si>
  <si>
    <t>华亭县</t>
  </si>
  <si>
    <t>庄浪县</t>
  </si>
  <si>
    <t>静宁县</t>
  </si>
  <si>
    <t>酒泉市</t>
  </si>
  <si>
    <t>肃州区</t>
  </si>
  <si>
    <t>金塔县</t>
  </si>
  <si>
    <t>肃北蒙古族自治县</t>
  </si>
  <si>
    <t>阿克塞哈萨克族自治县</t>
  </si>
  <si>
    <t>玉门市</t>
  </si>
  <si>
    <t>敦煌市</t>
  </si>
  <si>
    <t>庆阳市</t>
  </si>
  <si>
    <t>西峰区</t>
  </si>
  <si>
    <t>庆城县</t>
  </si>
  <si>
    <t>环县</t>
  </si>
  <si>
    <t>华池县</t>
  </si>
  <si>
    <t>合水县</t>
  </si>
  <si>
    <t>正宁县</t>
  </si>
  <si>
    <t>宁县</t>
  </si>
  <si>
    <t>镇原县</t>
  </si>
  <si>
    <t>定西市</t>
  </si>
  <si>
    <t>安定区</t>
  </si>
  <si>
    <t>通渭县</t>
  </si>
  <si>
    <t>陇西县</t>
  </si>
  <si>
    <t>渭源县</t>
  </si>
  <si>
    <t>临洮县</t>
  </si>
  <si>
    <t>漳县</t>
  </si>
  <si>
    <t>岷县</t>
  </si>
  <si>
    <t>陇南市</t>
  </si>
  <si>
    <t>武都区</t>
  </si>
  <si>
    <t>成县</t>
  </si>
  <si>
    <t>文县</t>
  </si>
  <si>
    <t>宕昌县</t>
  </si>
  <si>
    <t>康县</t>
  </si>
  <si>
    <t>西和县</t>
  </si>
  <si>
    <t>礼县</t>
  </si>
  <si>
    <t>徽县</t>
  </si>
  <si>
    <t>两当县</t>
  </si>
  <si>
    <t>临夏回族自治州</t>
  </si>
  <si>
    <t>临夏市</t>
  </si>
  <si>
    <t>临夏县</t>
  </si>
  <si>
    <t>康乐县</t>
  </si>
  <si>
    <t>永靖县</t>
  </si>
  <si>
    <t>广河县</t>
  </si>
  <si>
    <t>和政县</t>
  </si>
  <si>
    <t>东乡族自治县</t>
  </si>
  <si>
    <t>甘南藏族自治州</t>
  </si>
  <si>
    <t>合作市</t>
  </si>
  <si>
    <t>临潭县</t>
  </si>
  <si>
    <t>卓尼县</t>
  </si>
  <si>
    <t>舟曲县</t>
  </si>
  <si>
    <t>迭部县</t>
  </si>
  <si>
    <t>玛曲县</t>
  </si>
  <si>
    <t>碌曲县</t>
  </si>
  <si>
    <t>夏河县</t>
  </si>
  <si>
    <t>青海省</t>
  </si>
  <si>
    <t>西宁市</t>
  </si>
  <si>
    <t>城东区</t>
  </si>
  <si>
    <t>城中区</t>
  </si>
  <si>
    <t>城西区</t>
  </si>
  <si>
    <t>城北区</t>
  </si>
  <si>
    <t>大通回族土族自治县</t>
  </si>
  <si>
    <t>湟中县</t>
  </si>
  <si>
    <t>湟源县</t>
  </si>
  <si>
    <t>海东地区</t>
  </si>
  <si>
    <t>平安县</t>
  </si>
  <si>
    <t>民和回族土族自治县</t>
  </si>
  <si>
    <t>乐都县</t>
  </si>
  <si>
    <t>互助土族自治县</t>
  </si>
  <si>
    <t>化隆回族自治县</t>
  </si>
  <si>
    <t>循化撒拉族自治县</t>
  </si>
  <si>
    <t>海北藏族自治州</t>
  </si>
  <si>
    <t>门源回族自治县</t>
  </si>
  <si>
    <t>祁连县</t>
  </si>
  <si>
    <t>海晏县</t>
  </si>
  <si>
    <t>刚察县</t>
  </si>
  <si>
    <t>黄南藏族自治州</t>
  </si>
  <si>
    <t>同仁县</t>
  </si>
  <si>
    <t>尖扎县</t>
  </si>
  <si>
    <t>泽库县</t>
  </si>
  <si>
    <t>河南蒙古族自治县</t>
  </si>
  <si>
    <t>海南藏族自治州</t>
  </si>
  <si>
    <t>共和县</t>
  </si>
  <si>
    <t>同德县</t>
  </si>
  <si>
    <t>贵德县</t>
  </si>
  <si>
    <t>兴海县</t>
  </si>
  <si>
    <t>贵南县</t>
  </si>
  <si>
    <t>果洛藏族自治州</t>
  </si>
  <si>
    <t>玛沁县</t>
  </si>
  <si>
    <t>班玛县</t>
  </si>
  <si>
    <t>甘德县</t>
  </si>
  <si>
    <t>达日县</t>
  </si>
  <si>
    <t>久治县</t>
  </si>
  <si>
    <t>玛多县</t>
  </si>
  <si>
    <t>玉树藏族自治州</t>
  </si>
  <si>
    <t>玉树县</t>
  </si>
  <si>
    <t>杂多县</t>
  </si>
  <si>
    <t>称多县</t>
  </si>
  <si>
    <t>治多县</t>
  </si>
  <si>
    <t>囊谦县</t>
  </si>
  <si>
    <t>曲麻莱县</t>
  </si>
  <si>
    <t>海西蒙古族藏族自治州</t>
  </si>
  <si>
    <t>格尔木市</t>
  </si>
  <si>
    <t>德令哈市</t>
  </si>
  <si>
    <t>乌兰县</t>
  </si>
  <si>
    <t>都兰县</t>
  </si>
  <si>
    <t>天峻县</t>
  </si>
  <si>
    <t>宁夏回族自治区</t>
  </si>
  <si>
    <t>银川市</t>
  </si>
  <si>
    <t>兴庆区</t>
  </si>
  <si>
    <t>西夏区</t>
  </si>
  <si>
    <t>金凤区</t>
  </si>
  <si>
    <t>永宁县</t>
  </si>
  <si>
    <t>贺兰县</t>
  </si>
  <si>
    <t>灵武市</t>
  </si>
  <si>
    <t>石嘴山市</t>
  </si>
  <si>
    <t>大武口区</t>
  </si>
  <si>
    <t>惠农区</t>
  </si>
  <si>
    <t>平罗县</t>
  </si>
  <si>
    <t>吴忠市</t>
  </si>
  <si>
    <t>利通区</t>
  </si>
  <si>
    <t>盐池县</t>
  </si>
  <si>
    <t>同心县</t>
  </si>
  <si>
    <t>青铜峡市</t>
  </si>
  <si>
    <t>固原市</t>
  </si>
  <si>
    <t>原州区</t>
  </si>
  <si>
    <t>西吉县</t>
  </si>
  <si>
    <t>隆德县</t>
  </si>
  <si>
    <t>泾源县</t>
  </si>
  <si>
    <t>彭阳县</t>
  </si>
  <si>
    <t>中卫市</t>
  </si>
  <si>
    <t>沙坡头区</t>
  </si>
  <si>
    <t>中宁县</t>
  </si>
  <si>
    <t>海原县</t>
  </si>
  <si>
    <t>新疆维吾尔</t>
  </si>
  <si>
    <t>乌鲁木齐市</t>
  </si>
  <si>
    <t>天山区</t>
  </si>
  <si>
    <t>沙依巴克区</t>
  </si>
  <si>
    <t>水磨沟区</t>
  </si>
  <si>
    <t>头屯河区</t>
  </si>
  <si>
    <t>达坂城区</t>
  </si>
  <si>
    <t>乌鲁木齐县</t>
  </si>
  <si>
    <t>克拉玛依市</t>
  </si>
  <si>
    <t>独山子区</t>
  </si>
  <si>
    <t>克拉玛依区</t>
  </si>
  <si>
    <t>白碱滩区</t>
  </si>
  <si>
    <t>乌尔禾区</t>
  </si>
  <si>
    <t>吐鲁番地区</t>
  </si>
  <si>
    <t>吐鲁番市</t>
  </si>
  <si>
    <t>鄯善县</t>
  </si>
  <si>
    <t>托克逊县</t>
  </si>
  <si>
    <t>哈密地区</t>
  </si>
  <si>
    <t>哈密市</t>
  </si>
  <si>
    <t>伊吾县</t>
  </si>
  <si>
    <t>昌吉回族自治州</t>
  </si>
  <si>
    <t>昌吉市</t>
  </si>
  <si>
    <t>阜康市</t>
  </si>
  <si>
    <t>米泉市</t>
  </si>
  <si>
    <t>呼图壁县</t>
  </si>
  <si>
    <t>玛纳斯县</t>
  </si>
  <si>
    <t>奇台县</t>
  </si>
  <si>
    <t>吉木萨尔县</t>
  </si>
  <si>
    <t>木垒哈萨克自治县</t>
  </si>
  <si>
    <t>博尔塔拉蒙古自治州</t>
  </si>
  <si>
    <t>博乐市</t>
  </si>
  <si>
    <t>精河县</t>
  </si>
  <si>
    <t>温泉县</t>
  </si>
  <si>
    <t>巴音郭楞蒙古自治州</t>
  </si>
  <si>
    <t>库尔勒市</t>
  </si>
  <si>
    <t>轮台县</t>
  </si>
  <si>
    <t>尉犁县</t>
  </si>
  <si>
    <t>若羌县</t>
  </si>
  <si>
    <t>且末县</t>
  </si>
  <si>
    <t>焉耆回族自治县</t>
  </si>
  <si>
    <t>和静县</t>
  </si>
  <si>
    <t>和硕县</t>
  </si>
  <si>
    <t>博湖县</t>
  </si>
  <si>
    <t>阿克苏地区</t>
  </si>
  <si>
    <t>阿克苏市</t>
  </si>
  <si>
    <t>温宿县</t>
  </si>
  <si>
    <t>库车县</t>
  </si>
  <si>
    <t>沙雅县</t>
  </si>
  <si>
    <t>新和县</t>
  </si>
  <si>
    <t>拜城县</t>
  </si>
  <si>
    <t>乌什县</t>
  </si>
  <si>
    <t>阿瓦提县</t>
  </si>
  <si>
    <t>柯坪县</t>
  </si>
  <si>
    <t>阿图什市</t>
  </si>
  <si>
    <t>阿克陶县</t>
  </si>
  <si>
    <t>阿合奇县</t>
  </si>
  <si>
    <t>乌恰县</t>
  </si>
  <si>
    <t>喀什地区</t>
  </si>
  <si>
    <t>喀什市</t>
  </si>
  <si>
    <t>疏附县</t>
  </si>
  <si>
    <t>疏勒县</t>
  </si>
  <si>
    <t>英吉沙县</t>
  </si>
  <si>
    <t>泽普县</t>
  </si>
  <si>
    <t>莎车县</t>
  </si>
  <si>
    <t>叶城县</t>
  </si>
  <si>
    <t>麦盖提县</t>
  </si>
  <si>
    <t>岳普湖县</t>
  </si>
  <si>
    <t>伽师县</t>
  </si>
  <si>
    <t>巴楚县</t>
  </si>
  <si>
    <t>和田地区</t>
  </si>
  <si>
    <t>和田市</t>
  </si>
  <si>
    <t>和田县</t>
  </si>
  <si>
    <t>墨玉县</t>
  </si>
  <si>
    <t>皮山县</t>
  </si>
  <si>
    <t>洛浦县</t>
  </si>
  <si>
    <t>策勒县</t>
  </si>
  <si>
    <t>于田县</t>
  </si>
  <si>
    <t>民丰县</t>
  </si>
  <si>
    <t>伊犁哈萨克自治州</t>
  </si>
  <si>
    <t>伊宁市</t>
  </si>
  <si>
    <t>奎屯市</t>
  </si>
  <si>
    <t>伊宁县</t>
  </si>
  <si>
    <t>察布查尔锡伯自治县</t>
  </si>
  <si>
    <t>霍城县</t>
  </si>
  <si>
    <t>巩留县</t>
  </si>
  <si>
    <t>新源县</t>
  </si>
  <si>
    <t>昭苏县</t>
  </si>
  <si>
    <t>特克斯县</t>
  </si>
  <si>
    <t>尼勒克县</t>
  </si>
  <si>
    <t>塔城地区</t>
  </si>
  <si>
    <t>塔城市</t>
  </si>
  <si>
    <t>乌苏市</t>
  </si>
  <si>
    <t>额敏县</t>
  </si>
  <si>
    <t>沙湾县</t>
  </si>
  <si>
    <t>托里县</t>
  </si>
  <si>
    <t>裕民县</t>
  </si>
  <si>
    <t>和布克赛尔蒙古自治县</t>
  </si>
  <si>
    <t>阿勒泰地区</t>
  </si>
  <si>
    <t>阿勒泰市</t>
  </si>
  <si>
    <t>布尔津县</t>
  </si>
  <si>
    <t>富蕴县</t>
  </si>
  <si>
    <t>福海县</t>
  </si>
  <si>
    <t>哈巴河县</t>
  </si>
  <si>
    <t>青河县</t>
  </si>
  <si>
    <t>吉木乃县</t>
  </si>
  <si>
    <t>石河子市</t>
  </si>
  <si>
    <t>阿拉尔市</t>
  </si>
  <si>
    <t>图木舒克市</t>
  </si>
  <si>
    <t>五家渠市</t>
  </si>
  <si>
    <t>港澳台</t>
  </si>
  <si>
    <t>香港</t>
  </si>
  <si>
    <t>澳门</t>
  </si>
  <si>
    <t>台北市</t>
  </si>
  <si>
    <t>高雄市</t>
  </si>
  <si>
    <t>基隆市</t>
  </si>
  <si>
    <t>台中市</t>
  </si>
  <si>
    <t>台南市</t>
  </si>
  <si>
    <t>新竹市</t>
  </si>
  <si>
    <t>嘉义市</t>
  </si>
  <si>
    <t>台北县</t>
  </si>
  <si>
    <t>宜兰县</t>
  </si>
  <si>
    <t>桃园县</t>
  </si>
  <si>
    <t>苗栗县</t>
  </si>
  <si>
    <t>台中县</t>
  </si>
  <si>
    <t>彰化县</t>
  </si>
  <si>
    <t>南投县</t>
  </si>
  <si>
    <t>云林县</t>
  </si>
  <si>
    <t>台南县</t>
  </si>
  <si>
    <t>高雄县</t>
  </si>
  <si>
    <t>屏东县</t>
  </si>
  <si>
    <t>台东县</t>
  </si>
  <si>
    <t>花莲县</t>
  </si>
  <si>
    <t>澎湖县</t>
  </si>
  <si>
    <t>节能减排效益分析</t>
  </si>
  <si>
    <t>根据国际能源署(IEA)《世界能源展望2007》，中国的CO2排放指数为：0.814kg/kWh，同时，我国火电厂每发电上网1kWh，需消耗标准煤305g，排放6.2克的硫氧化物(SOx)（脱硫前统计数据）和2.1克的氮氧化物(NOx)（脱氮前统计数据），对环境和生态造成不利的影响。</t>
  </si>
  <si>
    <t>发电量（kWh）</t>
  </si>
  <si>
    <t>标准煤消耗量（kg）</t>
  </si>
  <si>
    <t>二氧化碳排放量（kg）</t>
  </si>
  <si>
    <t>硫氧化物排放量（kg）</t>
  </si>
  <si>
    <t>氮氧化物排放量（kg）</t>
  </si>
  <si>
    <t>25年总发电量</t>
  </si>
  <si>
    <t>25年年均发电量</t>
  </si>
  <si>
    <t>万度</t>
  </si>
  <si>
    <t>吨</t>
  </si>
  <si>
    <t>系统效率是各个修正系数的累积</t>
  </si>
  <si>
    <t>电站总效率的修正系数</t>
  </si>
  <si>
    <t>效率损失项目</t>
  </si>
  <si>
    <t>修正系数</t>
  </si>
  <si>
    <t>系统效率</t>
  </si>
  <si>
    <t>入射角损失</t>
  </si>
  <si>
    <t>辐照强度损失</t>
  </si>
  <si>
    <t>灰尘及雨水遮挡引起的效率降低</t>
  </si>
  <si>
    <t>温度引起的效率降低</t>
  </si>
  <si>
    <t>并网逆变器的功率损耗</t>
  </si>
  <si>
    <t>变压器的功率损耗</t>
  </si>
  <si>
    <t>组件串并联不匹配产生的效率降低</t>
  </si>
  <si>
    <t>交、直流部分线缆功率损耗</t>
  </si>
  <si>
    <t>以下损失项目增加了两项</t>
  </si>
  <si>
    <t>太阳入射角损失</t>
  </si>
  <si>
    <t>辐射强度损失</t>
  </si>
  <si>
    <t>阴影损失</t>
  </si>
  <si>
    <r>
      <t>温度</t>
    </r>
    <r>
      <rPr>
        <sz val="11"/>
        <color theme="1"/>
        <rFont val="宋体"/>
        <family val="2"/>
        <charset val="134"/>
        <scheme val="minor"/>
      </rPr>
      <t>损失</t>
    </r>
  </si>
  <si>
    <t>组件质量损失</t>
  </si>
  <si>
    <r>
      <t>组件串并联不匹配</t>
    </r>
    <r>
      <rPr>
        <sz val="11"/>
        <color theme="1"/>
        <rFont val="宋体"/>
        <family val="2"/>
        <charset val="134"/>
        <scheme val="minor"/>
      </rPr>
      <t>损失</t>
    </r>
  </si>
  <si>
    <t>直流电缆线损</t>
  </si>
  <si>
    <r>
      <t>并网逆变器</t>
    </r>
    <r>
      <rPr>
        <sz val="11"/>
        <color theme="1"/>
        <rFont val="宋体"/>
        <family val="2"/>
        <charset val="134"/>
        <scheme val="minor"/>
      </rPr>
      <t>效率损失</t>
    </r>
  </si>
  <si>
    <r>
      <t>变压器</t>
    </r>
    <r>
      <rPr>
        <sz val="11"/>
        <color theme="1"/>
        <rFont val="宋体"/>
        <family val="2"/>
        <charset val="134"/>
        <scheme val="minor"/>
      </rPr>
      <t>效率损失</t>
    </r>
  </si>
  <si>
    <r>
      <t>交</t>
    </r>
    <r>
      <rPr>
        <sz val="12"/>
        <rFont val="Times New Roman"/>
        <family val="1"/>
      </rPr>
      <t>流</t>
    </r>
    <r>
      <rPr>
        <sz val="11"/>
        <color theme="1"/>
        <rFont val="宋体"/>
        <family val="2"/>
        <charset val="134"/>
        <scheme val="minor"/>
      </rPr>
      <t>电缆线损</t>
    </r>
  </si>
  <si>
    <r>
      <t>其它损失（</t>
    </r>
    <r>
      <rPr>
        <sz val="11"/>
        <color theme="1"/>
        <rFont val="宋体"/>
        <family val="2"/>
        <charset val="134"/>
        <scheme val="minor"/>
      </rPr>
      <t>故障检修停机等</t>
    </r>
    <r>
      <rPr>
        <sz val="12"/>
        <rFont val="Times New Roman"/>
        <family val="1"/>
      </rPr>
      <t>）</t>
    </r>
  </si>
  <si>
    <t xml:space="preserve">  </t>
  </si>
  <si>
    <t>以上设计过程计算公式如下：</t>
  </si>
  <si>
    <t>β：阵列倾角；</t>
  </si>
  <si>
    <t>太阳高度角</t>
  </si>
  <si>
    <t xml:space="preserve">    ：当地纬度。</t>
  </si>
  <si>
    <t>太阳方位角</t>
  </si>
  <si>
    <t>阵列垂直高度</t>
  </si>
  <si>
    <t>前后排阵列的间距</t>
  </si>
  <si>
    <t>阵列阴影长度</t>
  </si>
  <si>
    <t>中心间距D</t>
  </si>
  <si>
    <t>φ为当地纬度；δ为太阳赤纬角；ω为时角；θ为组件倾角； 为前排光伏组件斜面长度</t>
  </si>
  <si>
    <t xml:space="preserve">     L：阵列倾斜面长度；</t>
    <phoneticPr fontId="1" type="noConversion"/>
  </si>
  <si>
    <t xml:space="preserve">       D：两排阵列之间距离；</t>
    <phoneticPr fontId="1" type="noConversion"/>
  </si>
  <si>
    <t>阵列间距 d</t>
    <phoneticPr fontId="1" type="noConversion"/>
  </si>
  <si>
    <r>
      <t>6-35kV YJV</t>
    </r>
    <r>
      <rPr>
        <b/>
        <sz val="12"/>
        <color theme="1"/>
        <rFont val="宋体"/>
        <family val="2"/>
        <charset val="134"/>
      </rPr>
      <t>电缆直埋敷设载流量</t>
    </r>
    <phoneticPr fontId="1" type="noConversion"/>
  </si>
  <si>
    <r>
      <t>6-35kV YJV</t>
    </r>
    <r>
      <rPr>
        <b/>
        <sz val="12"/>
        <color theme="1"/>
        <rFont val="宋体"/>
        <family val="2"/>
        <charset val="134"/>
      </rPr>
      <t>电缆空气中敷设载流量</t>
    </r>
    <phoneticPr fontId="1" type="noConversion"/>
  </si>
  <si>
    <r>
      <t>0.6/1kV YJV</t>
    </r>
    <r>
      <rPr>
        <b/>
        <sz val="12"/>
        <color theme="1"/>
        <rFont val="宋体"/>
        <family val="3"/>
        <charset val="134"/>
      </rPr>
      <t>电缆及乙丙橡胶电缆明敷载流量</t>
    </r>
    <phoneticPr fontId="1" type="noConversion"/>
  </si>
  <si>
    <r>
      <t>0.6/1kV YJV</t>
    </r>
    <r>
      <rPr>
        <b/>
        <sz val="12"/>
        <color theme="1"/>
        <rFont val="宋体"/>
        <family val="3"/>
        <charset val="134"/>
      </rPr>
      <t>电缆及乙丙橡胶电缆埋地敷设载流量</t>
    </r>
    <phoneticPr fontId="1" type="noConversion"/>
  </si>
  <si>
    <r>
      <rPr>
        <sz val="12"/>
        <color theme="1"/>
        <rFont val="宋体"/>
        <family val="3"/>
        <charset val="134"/>
      </rPr>
      <t>电压（</t>
    </r>
    <r>
      <rPr>
        <sz val="12"/>
        <color theme="1"/>
        <rFont val="Arial"/>
        <family val="2"/>
      </rPr>
      <t>kV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</si>
  <si>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t>6/6</t>
    </r>
    <r>
      <rPr>
        <sz val="12"/>
        <color theme="1"/>
        <rFont val="宋体"/>
        <family val="3"/>
        <charset val="134"/>
      </rPr>
      <t>、</t>
    </r>
    <r>
      <rPr>
        <sz val="12"/>
        <color theme="1"/>
        <rFont val="Arial"/>
        <family val="2"/>
      </rPr>
      <t>8.7/10</t>
    </r>
    <phoneticPr fontId="1" type="noConversion"/>
  </si>
  <si>
    <r>
      <rPr>
        <sz val="12"/>
        <color theme="1"/>
        <rFont val="宋体"/>
        <family val="3"/>
        <charset val="134"/>
      </rPr>
      <t>敷设方式</t>
    </r>
    <phoneticPr fontId="1" type="noConversion"/>
  </si>
  <si>
    <r>
      <rPr>
        <sz val="12"/>
        <color theme="1"/>
        <rFont val="宋体"/>
        <family val="3"/>
        <charset val="134"/>
      </rPr>
      <t>三芯</t>
    </r>
    <phoneticPr fontId="1" type="noConversion"/>
  </si>
  <si>
    <r>
      <rPr>
        <sz val="12"/>
        <color theme="1"/>
        <rFont val="宋体"/>
        <family val="3"/>
        <charset val="134"/>
      </rPr>
      <t>单芯</t>
    </r>
    <phoneticPr fontId="1" type="noConversion"/>
  </si>
  <si>
    <r>
      <rPr>
        <sz val="12"/>
        <color theme="1"/>
        <rFont val="宋体"/>
        <family val="3"/>
        <charset val="134"/>
      </rPr>
      <t>二芯</t>
    </r>
    <phoneticPr fontId="1" type="noConversion"/>
  </si>
  <si>
    <r>
      <rPr>
        <sz val="12"/>
        <color theme="1"/>
        <rFont val="宋体"/>
        <family val="3"/>
        <charset val="134"/>
      </rPr>
      <t>三、四芯或单芯三角形排列</t>
    </r>
    <phoneticPr fontId="1" type="noConversion"/>
  </si>
  <si>
    <r>
      <rPr>
        <sz val="12"/>
        <color theme="1"/>
        <rFont val="宋体"/>
        <family val="3"/>
        <charset val="134"/>
      </rPr>
      <t>截面（</t>
    </r>
    <r>
      <rPr>
        <sz val="12"/>
        <color theme="1"/>
        <rFont val="Arial"/>
        <family val="2"/>
      </rPr>
      <t>mm2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</si>
  <si>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sz val="12"/>
        <color theme="1"/>
        <rFont val="宋体"/>
        <family val="3"/>
        <charset val="134"/>
      </rPr>
      <t>不同环境温度的载流量（</t>
    </r>
    <r>
      <rPr>
        <sz val="12"/>
        <color theme="1"/>
        <rFont val="Arial"/>
        <family val="2"/>
      </rPr>
      <t>A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</si>
  <si>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sz val="12"/>
        <color theme="1"/>
        <rFont val="宋体"/>
        <family val="3"/>
        <charset val="134"/>
      </rPr>
      <t>主线芯</t>
    </r>
    <phoneticPr fontId="1" type="noConversion"/>
  </si>
  <si>
    <r>
      <rPr>
        <sz val="12"/>
        <color theme="1"/>
        <rFont val="宋体"/>
        <family val="3"/>
        <charset val="134"/>
      </rPr>
      <t>中性线</t>
    </r>
    <phoneticPr fontId="1" type="noConversion"/>
  </si>
  <si>
    <r>
      <t>25</t>
    </r>
    <r>
      <rPr>
        <sz val="12"/>
        <color theme="1"/>
        <rFont val="宋体"/>
        <family val="3"/>
        <charset val="134"/>
      </rPr>
      <t>℃</t>
    </r>
    <phoneticPr fontId="1" type="noConversion"/>
  </si>
  <si>
    <r>
      <t>30</t>
    </r>
    <r>
      <rPr>
        <sz val="12"/>
        <color theme="1"/>
        <rFont val="宋体"/>
        <family val="3"/>
        <charset val="134"/>
      </rPr>
      <t>℃</t>
    </r>
    <phoneticPr fontId="1" type="noConversion"/>
  </si>
  <si>
    <r>
      <t>35</t>
    </r>
    <r>
      <rPr>
        <sz val="12"/>
        <color theme="1"/>
        <rFont val="宋体"/>
        <family val="3"/>
        <charset val="134"/>
      </rPr>
      <t>℃</t>
    </r>
    <phoneticPr fontId="1" type="noConversion"/>
  </si>
  <si>
    <r>
      <t>40</t>
    </r>
    <r>
      <rPr>
        <sz val="12"/>
        <color theme="1"/>
        <rFont val="宋体"/>
        <family val="3"/>
        <charset val="134"/>
      </rPr>
      <t>℃</t>
    </r>
    <phoneticPr fontId="1" type="noConversion"/>
  </si>
  <si>
    <r>
      <t>20</t>
    </r>
    <r>
      <rPr>
        <sz val="12"/>
        <color theme="1"/>
        <rFont val="宋体"/>
        <family val="3"/>
        <charset val="134"/>
      </rPr>
      <t>℃</t>
    </r>
    <phoneticPr fontId="1" type="noConversion"/>
  </si>
  <si>
    <r>
      <rPr>
        <sz val="12"/>
        <color theme="1"/>
        <rFont val="宋体"/>
        <family val="3"/>
        <charset val="134"/>
      </rPr>
      <t>铜芯</t>
    </r>
    <phoneticPr fontId="1" type="noConversion"/>
  </si>
  <si>
    <r>
      <rPr>
        <sz val="12"/>
        <color theme="1"/>
        <rFont val="宋体"/>
        <family val="3"/>
        <charset val="134"/>
      </rPr>
      <t>铝芯</t>
    </r>
    <phoneticPr fontId="1" type="noConversion"/>
  </si>
  <si>
    <r>
      <rPr>
        <b/>
        <sz val="12"/>
        <color theme="1"/>
        <rFont val="宋体"/>
        <family val="3"/>
        <charset val="134"/>
      </rPr>
      <t>电缆穿保护管的最小内径</t>
    </r>
    <phoneticPr fontId="1" type="noConversion"/>
  </si>
  <si>
    <r>
      <rPr>
        <sz val="12"/>
        <color theme="1"/>
        <rFont val="宋体"/>
        <family val="3"/>
        <charset val="134"/>
      </rPr>
      <t>三芯电缆芯线截面（</t>
    </r>
    <r>
      <rPr>
        <sz val="12"/>
        <color theme="1"/>
        <rFont val="Arial"/>
        <family val="2"/>
      </rPr>
      <t>mm2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</si>
  <si>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sz val="12"/>
        <color theme="1"/>
        <rFont val="宋体"/>
        <family val="3"/>
        <charset val="134"/>
      </rPr>
      <t>四芯电缆芯线截面（</t>
    </r>
    <r>
      <rPr>
        <sz val="12"/>
        <color theme="1"/>
        <rFont val="Arial"/>
        <family val="2"/>
      </rPr>
      <t>mm2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</si>
  <si>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sz val="12"/>
        <color theme="1"/>
        <rFont val="宋体"/>
        <family val="3"/>
        <charset val="134"/>
      </rPr>
      <t>保护管最小内径（</t>
    </r>
    <r>
      <rPr>
        <sz val="12"/>
        <color theme="1"/>
        <rFont val="Arial"/>
        <family val="2"/>
      </rPr>
      <t>mm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</si>
  <si>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Arial"/>
        <family val="2"/>
      </rPr>
      <t>70</t>
    </r>
    <phoneticPr fontId="1" type="noConversion"/>
  </si>
  <si>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Arial"/>
        <family val="2"/>
      </rPr>
      <t>25</t>
    </r>
    <phoneticPr fontId="1" type="noConversion"/>
  </si>
  <si>
    <r>
      <rPr>
        <sz val="12"/>
        <color theme="1"/>
        <rFont val="宋体"/>
        <family val="3"/>
        <charset val="134"/>
      </rPr>
      <t>≤</t>
    </r>
    <r>
      <rPr>
        <sz val="12"/>
        <color theme="1"/>
        <rFont val="Arial"/>
        <family val="2"/>
      </rPr>
      <t>50</t>
    </r>
    <phoneticPr fontId="1" type="noConversion"/>
  </si>
  <si>
    <r>
      <t>95-150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Arial"/>
        <family val="2"/>
      </rPr>
      <t>95-120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</si>
  <si>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t>35-70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Arial"/>
        <family val="2"/>
      </rPr>
      <t>16-70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</si>
  <si>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t>185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Arial"/>
        <family val="2"/>
      </rPr>
      <t>150-185</t>
    </r>
    <r>
      <rPr>
        <sz val="12"/>
        <color theme="1"/>
        <rFont val="宋体"/>
        <family val="3"/>
        <charset val="134"/>
      </rPr>
      <t>）</t>
    </r>
    <phoneticPr fontId="1" type="noConversion"/>
  </si>
  <si>
    <r>
      <rPr>
        <b/>
        <sz val="12"/>
        <color theme="1"/>
        <rFont val="宋体"/>
        <family val="3"/>
        <charset val="134"/>
      </rPr>
      <t>注：表中括号内截面用于塑料护套电缆</t>
    </r>
    <phoneticPr fontId="1" type="noConversion"/>
  </si>
  <si>
    <r>
      <rPr>
        <sz val="12"/>
        <color theme="1"/>
        <rFont val="宋体"/>
        <family val="3"/>
        <charset val="134"/>
      </rPr>
      <t>逆变器交流电缆选型</t>
    </r>
    <phoneticPr fontId="1" type="noConversion"/>
  </si>
  <si>
    <r>
      <rPr>
        <sz val="12"/>
        <color theme="1"/>
        <rFont val="宋体"/>
        <family val="3"/>
        <charset val="134"/>
      </rPr>
      <t>交流电压</t>
    </r>
    <phoneticPr fontId="1" type="noConversion"/>
  </si>
  <si>
    <r>
      <rPr>
        <sz val="12"/>
        <color theme="1"/>
        <rFont val="宋体"/>
        <family val="3"/>
        <charset val="134"/>
      </rPr>
      <t>逆变器容量</t>
    </r>
    <phoneticPr fontId="1" type="noConversion"/>
  </si>
  <si>
    <r>
      <rPr>
        <sz val="12"/>
        <color theme="1"/>
        <rFont val="宋体"/>
        <family val="3"/>
        <charset val="134"/>
      </rPr>
      <t>电流</t>
    </r>
    <phoneticPr fontId="1" type="noConversion"/>
  </si>
  <si>
    <r>
      <t>1.25</t>
    </r>
    <r>
      <rPr>
        <sz val="12"/>
        <color theme="1"/>
        <rFont val="宋体"/>
        <family val="3"/>
        <charset val="134"/>
      </rPr>
      <t>系数</t>
    </r>
    <phoneticPr fontId="1" type="noConversion"/>
  </si>
  <si>
    <r>
      <rPr>
        <sz val="12"/>
        <color theme="1"/>
        <rFont val="宋体"/>
        <family val="3"/>
        <charset val="134"/>
      </rPr>
      <t>断路器</t>
    </r>
    <r>
      <rPr>
        <sz val="12"/>
        <color theme="1"/>
        <rFont val="Arial"/>
        <family val="2"/>
      </rPr>
      <t>1.2</t>
    </r>
    <r>
      <rPr>
        <sz val="12"/>
        <color theme="1"/>
        <rFont val="宋体"/>
        <family val="3"/>
        <charset val="134"/>
      </rPr>
      <t>系数</t>
    </r>
    <phoneticPr fontId="1" type="noConversion"/>
  </si>
  <si>
    <r>
      <rPr>
        <sz val="12"/>
        <color theme="1"/>
        <rFont val="宋体"/>
        <family val="3"/>
        <charset val="134"/>
      </rPr>
      <t>选用线缆</t>
    </r>
    <phoneticPr fontId="1" type="noConversion"/>
  </si>
  <si>
    <r>
      <t>0.6/1.0KVA YJV</t>
    </r>
    <r>
      <rPr>
        <sz val="14"/>
        <rFont val="宋体"/>
        <family val="3"/>
        <charset val="134"/>
      </rPr>
      <t>多芯电缆外径及重量</t>
    </r>
    <phoneticPr fontId="9" type="noConversion"/>
  </si>
  <si>
    <r>
      <rPr>
        <b/>
        <sz val="14"/>
        <rFont val="宋体"/>
        <family val="3"/>
        <charset val="134"/>
      </rPr>
      <t>常用动力电缆载流量选择、电缆外径及埋管选择表</t>
    </r>
    <phoneticPr fontId="9" type="noConversion"/>
  </si>
  <si>
    <r>
      <rPr>
        <sz val="12"/>
        <color theme="1"/>
        <rFont val="宋体"/>
        <family val="2"/>
        <charset val="134"/>
      </rPr>
      <t>导体标称截面积</t>
    </r>
    <phoneticPr fontId="9" type="noConversion"/>
  </si>
  <si>
    <r>
      <rPr>
        <sz val="12"/>
        <color theme="1"/>
        <rFont val="宋体"/>
        <family val="3"/>
        <charset val="134"/>
      </rPr>
      <t>导体标称截面积</t>
    </r>
    <phoneticPr fontId="9" type="noConversion"/>
  </si>
  <si>
    <r>
      <rPr>
        <sz val="12"/>
        <rFont val="宋体"/>
        <family val="3"/>
        <charset val="134"/>
      </rPr>
      <t>电缆允许载流量（</t>
    </r>
    <r>
      <rPr>
        <sz val="12"/>
        <rFont val="Arial"/>
        <family val="2"/>
      </rPr>
      <t>A</t>
    </r>
    <r>
      <rPr>
        <sz val="12"/>
        <rFont val="宋体"/>
        <family val="3"/>
        <charset val="134"/>
      </rPr>
      <t>）</t>
    </r>
    <phoneticPr fontId="9" type="noConversion"/>
  </si>
  <si>
    <r>
      <rPr>
        <sz val="12"/>
        <rFont val="宋体"/>
        <family val="3"/>
        <charset val="134"/>
      </rPr>
      <t>埋管</t>
    </r>
    <phoneticPr fontId="9" type="noConversion"/>
  </si>
  <si>
    <r>
      <rPr>
        <sz val="12"/>
        <color theme="1"/>
        <rFont val="宋体"/>
        <family val="3"/>
        <charset val="134"/>
      </rPr>
      <t>外径</t>
    </r>
    <phoneticPr fontId="9" type="noConversion"/>
  </si>
  <si>
    <r>
      <rPr>
        <sz val="12"/>
        <color theme="1"/>
        <rFont val="宋体"/>
        <family val="3"/>
        <charset val="134"/>
      </rPr>
      <t>截面积</t>
    </r>
    <phoneticPr fontId="1" type="noConversion"/>
  </si>
  <si>
    <r>
      <rPr>
        <sz val="12"/>
        <color theme="1"/>
        <rFont val="宋体"/>
        <family val="3"/>
        <charset val="134"/>
      </rPr>
      <t>重量</t>
    </r>
    <phoneticPr fontId="9" type="noConversion"/>
  </si>
  <si>
    <r>
      <rPr>
        <sz val="12"/>
        <rFont val="宋体"/>
        <family val="3"/>
        <charset val="134"/>
      </rPr>
      <t>缆芯数</t>
    </r>
    <phoneticPr fontId="9" type="noConversion"/>
  </si>
  <si>
    <r>
      <rPr>
        <sz val="12"/>
        <rFont val="宋体"/>
        <family val="3"/>
        <charset val="134"/>
      </rPr>
      <t>三芯</t>
    </r>
    <phoneticPr fontId="9" type="noConversion"/>
  </si>
  <si>
    <r>
      <rPr>
        <sz val="12"/>
        <rFont val="宋体"/>
        <family val="3"/>
        <charset val="134"/>
      </rPr>
      <t>单芯（品字型）</t>
    </r>
    <phoneticPr fontId="9" type="noConversion"/>
  </si>
  <si>
    <r>
      <rPr>
        <sz val="12"/>
        <rFont val="宋体"/>
        <family val="3"/>
        <charset val="134"/>
      </rPr>
      <t>截面</t>
    </r>
  </si>
  <si>
    <r>
      <rPr>
        <sz val="12"/>
        <rFont val="宋体"/>
        <family val="3"/>
        <charset val="134"/>
      </rPr>
      <t>空气中敷设</t>
    </r>
    <phoneticPr fontId="9" type="noConversion"/>
  </si>
  <si>
    <r>
      <rPr>
        <sz val="12"/>
        <rFont val="宋体"/>
        <family val="3"/>
        <charset val="134"/>
      </rPr>
      <t>考虑校正系数</t>
    </r>
    <phoneticPr fontId="9" type="noConversion"/>
  </si>
  <si>
    <r>
      <rPr>
        <sz val="12"/>
        <rFont val="宋体"/>
        <family val="3"/>
        <charset val="134"/>
      </rPr>
      <t>外径（</t>
    </r>
    <r>
      <rPr>
        <sz val="12"/>
        <rFont val="Arial"/>
        <family val="2"/>
      </rPr>
      <t>mm</t>
    </r>
    <r>
      <rPr>
        <sz val="12"/>
        <rFont val="宋体"/>
        <family val="3"/>
        <charset val="134"/>
      </rPr>
      <t>）</t>
    </r>
    <phoneticPr fontId="9" type="noConversion"/>
  </si>
  <si>
    <r>
      <rPr>
        <sz val="12"/>
        <rFont val="宋体"/>
        <family val="3"/>
        <charset val="134"/>
      </rPr>
      <t>内径（</t>
    </r>
    <r>
      <rPr>
        <sz val="12"/>
        <rFont val="Arial"/>
        <family val="2"/>
      </rPr>
      <t>mm</t>
    </r>
    <r>
      <rPr>
        <sz val="12"/>
        <rFont val="宋体"/>
        <family val="3"/>
        <charset val="134"/>
      </rPr>
      <t>）</t>
    </r>
    <phoneticPr fontId="9" type="noConversion"/>
  </si>
  <si>
    <r>
      <rPr>
        <sz val="11"/>
        <color theme="1"/>
        <rFont val="宋体"/>
        <family val="2"/>
        <charset val="134"/>
      </rPr>
      <t>敷设系数为</t>
    </r>
    <r>
      <rPr>
        <sz val="11"/>
        <color theme="1"/>
        <rFont val="Arial"/>
        <family val="2"/>
      </rPr>
      <t>1.0</t>
    </r>
    <phoneticPr fontId="9" type="noConversion"/>
  </si>
  <si>
    <r>
      <rPr>
        <sz val="12"/>
        <rFont val="宋体"/>
        <family val="3"/>
        <charset val="134"/>
      </rPr>
      <t>敷设系数为</t>
    </r>
    <r>
      <rPr>
        <sz val="12"/>
        <rFont val="Arial"/>
        <family val="2"/>
      </rPr>
      <t>0.65</t>
    </r>
    <phoneticPr fontId="9" type="noConversion"/>
  </si>
  <si>
    <r>
      <rPr>
        <sz val="12"/>
        <rFont val="宋体"/>
        <family val="3"/>
        <charset val="134"/>
      </rPr>
      <t>敷设系数为</t>
    </r>
    <r>
      <rPr>
        <sz val="12"/>
        <rFont val="Arial"/>
        <family val="2"/>
      </rPr>
      <t>1.0</t>
    </r>
    <phoneticPr fontId="9" type="noConversion"/>
  </si>
  <si>
    <r>
      <rPr>
        <sz val="12"/>
        <rFont val="宋体"/>
        <family val="3"/>
        <charset val="134"/>
      </rPr>
      <t>电压等级</t>
    </r>
  </si>
  <si>
    <r>
      <rPr>
        <sz val="12"/>
        <rFont val="宋体"/>
        <family val="3"/>
        <charset val="134"/>
      </rPr>
      <t>缆芯截面</t>
    </r>
    <phoneticPr fontId="9" type="noConversion"/>
  </si>
  <si>
    <r>
      <t>mm</t>
    </r>
    <r>
      <rPr>
        <vertAlign val="superscript"/>
        <sz val="12"/>
        <rFont val="Arial"/>
        <family val="2"/>
      </rPr>
      <t>2</t>
    </r>
    <phoneticPr fontId="9" type="noConversion"/>
  </si>
  <si>
    <r>
      <rPr>
        <sz val="12"/>
        <rFont val="宋体"/>
        <family val="3"/>
        <charset val="134"/>
      </rPr>
      <t>电缆允许载流量（</t>
    </r>
    <r>
      <rPr>
        <sz val="12"/>
        <rFont val="Arial"/>
        <family val="2"/>
      </rPr>
      <t>A</t>
    </r>
    <r>
      <rPr>
        <sz val="12"/>
        <rFont val="宋体"/>
        <family val="3"/>
        <charset val="134"/>
      </rPr>
      <t>）</t>
    </r>
    <phoneticPr fontId="9" type="noConversion"/>
  </si>
  <si>
    <r>
      <rPr>
        <sz val="12"/>
        <rFont val="宋体"/>
        <family val="3"/>
        <charset val="134"/>
      </rPr>
      <t>埋管</t>
    </r>
    <phoneticPr fontId="9" type="noConversion"/>
  </si>
  <si>
    <r>
      <rPr>
        <sz val="12"/>
        <rFont val="宋体"/>
        <family val="3"/>
        <charset val="134"/>
      </rPr>
      <t>缆芯数</t>
    </r>
    <phoneticPr fontId="9" type="noConversion"/>
  </si>
  <si>
    <r>
      <rPr>
        <sz val="12"/>
        <rFont val="宋体"/>
        <family val="3"/>
        <charset val="134"/>
      </rPr>
      <t>三芯</t>
    </r>
    <r>
      <rPr>
        <sz val="12"/>
        <rFont val="Arial"/>
        <family val="2"/>
      </rPr>
      <t>(</t>
    </r>
    <r>
      <rPr>
        <sz val="12"/>
        <rFont val="宋体"/>
        <family val="3"/>
        <charset val="134"/>
      </rPr>
      <t>四芯</t>
    </r>
    <r>
      <rPr>
        <sz val="12"/>
        <rFont val="Arial"/>
        <family val="2"/>
      </rPr>
      <t>)</t>
    </r>
    <phoneticPr fontId="9" type="noConversion"/>
  </si>
  <si>
    <r>
      <rPr>
        <sz val="12"/>
        <rFont val="宋体"/>
        <family val="3"/>
        <charset val="134"/>
      </rPr>
      <t>单芯</t>
    </r>
    <phoneticPr fontId="9" type="noConversion"/>
  </si>
  <si>
    <r>
      <rPr>
        <sz val="12"/>
        <rFont val="宋体"/>
        <family val="3"/>
        <charset val="134"/>
      </rPr>
      <t>敷设系数为</t>
    </r>
    <r>
      <rPr>
        <sz val="12"/>
        <rFont val="Arial"/>
        <family val="2"/>
      </rPr>
      <t>0.6</t>
    </r>
    <phoneticPr fontId="9" type="noConversion"/>
  </si>
  <si>
    <r>
      <t>50</t>
    </r>
    <r>
      <rPr>
        <sz val="12"/>
        <rFont val="宋体"/>
        <family val="3"/>
        <charset val="134"/>
      </rPr>
      <t>（</t>
    </r>
    <r>
      <rPr>
        <sz val="12"/>
        <rFont val="Arial"/>
        <family val="2"/>
      </rPr>
      <t>75</t>
    </r>
    <r>
      <rPr>
        <sz val="12"/>
        <rFont val="宋体"/>
        <family val="3"/>
        <charset val="134"/>
      </rPr>
      <t>）</t>
    </r>
    <phoneticPr fontId="9" type="noConversion"/>
  </si>
  <si>
    <t>40(43)</t>
    <phoneticPr fontId="9" type="noConversion"/>
  </si>
  <si>
    <r>
      <t>75</t>
    </r>
    <r>
      <rPr>
        <sz val="12"/>
        <rFont val="宋体"/>
        <family val="3"/>
        <charset val="134"/>
      </rPr>
      <t>（</t>
    </r>
    <r>
      <rPr>
        <sz val="12"/>
        <rFont val="Arial"/>
        <family val="2"/>
      </rPr>
      <t>100</t>
    </r>
    <r>
      <rPr>
        <sz val="12"/>
        <rFont val="宋体"/>
        <family val="3"/>
        <charset val="134"/>
      </rPr>
      <t>）</t>
    </r>
    <phoneticPr fontId="9" type="noConversion"/>
  </si>
  <si>
    <r>
      <rPr>
        <b/>
        <sz val="12"/>
        <rFont val="宋体"/>
        <family val="3"/>
        <charset val="134"/>
      </rPr>
      <t>交联聚乙烯电缆</t>
    </r>
    <r>
      <rPr>
        <b/>
        <sz val="12"/>
        <rFont val="Arial"/>
        <family val="2"/>
      </rPr>
      <t>YJV</t>
    </r>
    <r>
      <rPr>
        <b/>
        <sz val="12"/>
        <rFont val="宋体"/>
        <family val="3"/>
        <charset val="134"/>
      </rPr>
      <t>铜芯，缆芯最高工作温度为</t>
    </r>
    <r>
      <rPr>
        <b/>
        <sz val="12"/>
        <rFont val="Arial"/>
        <family val="2"/>
      </rPr>
      <t>90</t>
    </r>
    <r>
      <rPr>
        <b/>
        <sz val="12"/>
        <rFont val="宋体"/>
        <family val="3"/>
        <charset val="134"/>
      </rPr>
      <t>℃，环境温度为</t>
    </r>
    <r>
      <rPr>
        <b/>
        <sz val="12"/>
        <rFont val="Arial"/>
        <family val="2"/>
      </rPr>
      <t>40</t>
    </r>
    <r>
      <rPr>
        <b/>
        <sz val="12"/>
        <rFont val="宋体"/>
        <family val="3"/>
        <charset val="134"/>
      </rPr>
      <t>℃</t>
    </r>
    <phoneticPr fontId="9" type="noConversion"/>
  </si>
  <si>
    <r>
      <rPr>
        <sz val="20"/>
        <color theme="1"/>
        <rFont val="宋体"/>
        <family val="3"/>
        <charset val="134"/>
      </rPr>
      <t>光伏线缆</t>
    </r>
    <phoneticPr fontId="1" type="noConversion"/>
  </si>
  <si>
    <r>
      <rPr>
        <sz val="12"/>
        <rFont val="宋体"/>
        <family val="3"/>
        <charset val="134"/>
      </rPr>
      <t>聚氯乙烯电缆</t>
    </r>
    <r>
      <rPr>
        <sz val="12"/>
        <rFont val="Arial"/>
        <family val="2"/>
      </rPr>
      <t>VV</t>
    </r>
    <r>
      <rPr>
        <sz val="12"/>
        <rFont val="宋体"/>
        <family val="3"/>
        <charset val="134"/>
      </rPr>
      <t>铜芯，缆芯最高工作温度为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℃，环境温度为</t>
    </r>
    <r>
      <rPr>
        <sz val="12"/>
        <rFont val="Arial"/>
        <family val="2"/>
      </rPr>
      <t>40</t>
    </r>
    <r>
      <rPr>
        <sz val="12"/>
        <rFont val="宋体"/>
        <family val="3"/>
        <charset val="134"/>
      </rPr>
      <t>℃</t>
    </r>
    <phoneticPr fontId="9" type="noConversion"/>
  </si>
  <si>
    <r>
      <rPr>
        <b/>
        <sz val="14"/>
        <rFont val="宋体"/>
        <family val="3"/>
        <charset val="134"/>
      </rPr>
      <t>常用控制电缆外径及埋管选择表</t>
    </r>
    <phoneticPr fontId="9" type="noConversion"/>
  </si>
  <si>
    <r>
      <rPr>
        <sz val="12"/>
        <rFont val="宋体"/>
        <family val="3"/>
        <charset val="134"/>
      </rPr>
      <t>芯数</t>
    </r>
    <phoneticPr fontId="9" type="noConversion"/>
  </si>
  <si>
    <r>
      <rPr>
        <sz val="12"/>
        <rFont val="宋体"/>
        <family val="3"/>
        <charset val="134"/>
      </rPr>
      <t>截面</t>
    </r>
    <r>
      <rPr>
        <sz val="12"/>
        <rFont val="Times New Roman"/>
        <family val="1"/>
      </rPr>
      <t/>
    </r>
    <phoneticPr fontId="9" type="noConversion"/>
  </si>
  <si>
    <r>
      <t>kVV</t>
    </r>
    <r>
      <rPr>
        <b/>
        <sz val="16"/>
        <rFont val="宋体"/>
        <family val="3"/>
        <charset val="134"/>
      </rPr>
      <t>（</t>
    </r>
    <r>
      <rPr>
        <b/>
        <sz val="16"/>
        <rFont val="Arial"/>
        <family val="2"/>
      </rPr>
      <t>P2</t>
    </r>
    <r>
      <rPr>
        <b/>
        <sz val="16"/>
        <rFont val="宋体"/>
        <family val="3"/>
        <charset val="134"/>
      </rPr>
      <t>）</t>
    </r>
    <phoneticPr fontId="9" type="noConversion"/>
  </si>
  <si>
    <r>
      <rPr>
        <sz val="12"/>
        <rFont val="宋体"/>
        <family val="3"/>
        <charset val="134"/>
      </rPr>
      <t>（）</t>
    </r>
  </si>
  <si>
    <r>
      <rPr>
        <sz val="12"/>
        <rFont val="宋体"/>
        <family val="3"/>
        <charset val="134"/>
      </rPr>
      <t>聚氯乙烯电缆</t>
    </r>
    <r>
      <rPr>
        <sz val="12"/>
        <rFont val="Arial"/>
        <family val="2"/>
      </rPr>
      <t>kVV</t>
    </r>
    <r>
      <rPr>
        <sz val="12"/>
        <rFont val="宋体"/>
        <family val="3"/>
        <charset val="134"/>
      </rPr>
      <t>铜芯，缆芯最高工作温度为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℃，环境温度为</t>
    </r>
    <r>
      <rPr>
        <sz val="12"/>
        <rFont val="Arial"/>
        <family val="2"/>
      </rPr>
      <t>40</t>
    </r>
    <r>
      <rPr>
        <sz val="12"/>
        <rFont val="宋体"/>
        <family val="3"/>
        <charset val="134"/>
      </rPr>
      <t>℃</t>
    </r>
    <phoneticPr fontId="9" type="noConversion"/>
  </si>
  <si>
    <r>
      <rPr>
        <sz val="12"/>
        <rFont val="宋体"/>
        <family val="3"/>
        <charset val="134"/>
      </rPr>
      <t>对</t>
    </r>
    <phoneticPr fontId="9" type="noConversion"/>
  </si>
  <si>
    <r>
      <rPr>
        <sz val="12"/>
        <rFont val="宋体"/>
        <family val="3"/>
        <charset val="134"/>
      </rPr>
      <t>截面</t>
    </r>
    <phoneticPr fontId="9" type="noConversion"/>
  </si>
  <si>
    <r>
      <rPr>
        <sz val="12"/>
        <rFont val="宋体"/>
        <family val="3"/>
        <charset val="134"/>
      </rPr>
      <t>数</t>
    </r>
  </si>
  <si>
    <r>
      <rPr>
        <sz val="12"/>
        <rFont val="宋体"/>
        <family val="3"/>
        <charset val="134"/>
      </rPr>
      <t>内径（</t>
    </r>
    <r>
      <rPr>
        <sz val="12"/>
        <rFont val="Arial"/>
        <family val="2"/>
      </rPr>
      <t>mm</t>
    </r>
    <r>
      <rPr>
        <sz val="12"/>
        <rFont val="宋体"/>
        <family val="3"/>
        <charset val="134"/>
      </rPr>
      <t>）</t>
    </r>
    <phoneticPr fontId="9" type="noConversion"/>
  </si>
  <si>
    <r>
      <rPr>
        <sz val="12"/>
        <rFont val="宋体"/>
        <family val="3"/>
        <charset val="134"/>
      </rPr>
      <t>计算机电缆</t>
    </r>
    <phoneticPr fontId="9" type="noConversion"/>
  </si>
  <si>
    <t>DJYP2VP2</t>
    <phoneticPr fontId="9" type="noConversion"/>
  </si>
  <si>
    <r>
      <rPr>
        <sz val="11"/>
        <color theme="1"/>
        <rFont val="宋体"/>
        <family val="2"/>
        <charset val="134"/>
      </rPr>
      <t>交联聚乙烯及乙丙橡胶绝缘电线穿管载流量及管径</t>
    </r>
    <r>
      <rPr>
        <sz val="11"/>
        <color theme="1"/>
        <rFont val="Arial"/>
        <family val="2"/>
      </rPr>
      <t xml:space="preserve">       θn=90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</si>
  <si>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rPr>
        <sz val="11"/>
        <color theme="1"/>
        <rFont val="宋体"/>
        <family val="2"/>
        <charset val="134"/>
      </rPr>
      <t>敷设方式</t>
    </r>
    <phoneticPr fontId="1" type="noConversion"/>
  </si>
  <si>
    <r>
      <rPr>
        <b/>
        <sz val="11"/>
        <color theme="1"/>
        <rFont val="宋体"/>
        <family val="3"/>
        <charset val="134"/>
      </rPr>
      <t>每管二线靠墙</t>
    </r>
    <phoneticPr fontId="1" type="noConversion"/>
  </si>
  <si>
    <r>
      <rPr>
        <b/>
        <sz val="11"/>
        <color theme="1"/>
        <rFont val="宋体"/>
        <family val="3"/>
        <charset val="134"/>
      </rPr>
      <t>每管三线靠墙</t>
    </r>
    <phoneticPr fontId="1" type="noConversion"/>
  </si>
  <si>
    <r>
      <rPr>
        <sz val="11"/>
        <color theme="1"/>
        <rFont val="宋体"/>
        <family val="2"/>
        <charset val="134"/>
      </rPr>
      <t>线芯截面（</t>
    </r>
    <r>
      <rPr>
        <sz val="11"/>
        <color theme="1"/>
        <rFont val="Arial"/>
        <family val="2"/>
      </rPr>
      <t>mm2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</si>
  <si>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不同环境温度的载流量（</t>
    </r>
    <r>
      <rPr>
        <sz val="11"/>
        <color theme="1"/>
        <rFont val="Arial"/>
        <family val="2"/>
      </rPr>
      <t>A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</si>
  <si>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管径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mm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</si>
  <si>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管径</t>
    </r>
    <r>
      <rPr>
        <sz val="11"/>
        <color theme="1"/>
        <rFont val="Arial"/>
        <family val="2"/>
      </rPr>
      <t>2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mm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</si>
  <si>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t>25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</si>
  <si>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30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</si>
  <si>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35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</si>
  <si>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40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</si>
  <si>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rPr>
        <sz val="11"/>
        <color theme="1"/>
        <rFont val="宋体"/>
        <family val="2"/>
        <charset val="134"/>
      </rPr>
      <t>铜芯</t>
    </r>
    <phoneticPr fontId="1" type="noConversion"/>
  </si>
  <si>
    <r>
      <rPr>
        <sz val="11"/>
        <color theme="1"/>
        <rFont val="宋体"/>
        <family val="2"/>
        <charset val="134"/>
      </rPr>
      <t>每管四线靠墙</t>
    </r>
    <phoneticPr fontId="1" type="noConversion"/>
  </si>
  <si>
    <r>
      <rPr>
        <sz val="11"/>
        <color theme="1"/>
        <rFont val="宋体"/>
        <family val="2"/>
        <charset val="134"/>
      </rPr>
      <t>线芯截面（</t>
    </r>
    <r>
      <rPr>
        <sz val="11"/>
        <color theme="1"/>
        <rFont val="Arial"/>
        <family val="2"/>
      </rPr>
      <t>mm2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</si>
  <si>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不同环境温度的载流量（</t>
    </r>
    <r>
      <rPr>
        <sz val="11"/>
        <color theme="1"/>
        <rFont val="Arial"/>
        <family val="2"/>
      </rPr>
      <t>A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</si>
  <si>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管径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mm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</si>
  <si>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管径</t>
    </r>
    <r>
      <rPr>
        <sz val="11"/>
        <color theme="1"/>
        <rFont val="Arial"/>
        <family val="2"/>
      </rPr>
      <t>2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mm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</si>
  <si>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t>25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</si>
  <si>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30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</si>
  <si>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35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</si>
  <si>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t>40</t>
    </r>
    <r>
      <rPr>
        <sz val="11"/>
        <color theme="1"/>
        <rFont val="宋体"/>
        <family val="2"/>
        <charset val="134"/>
      </rPr>
      <t>℃</t>
    </r>
    <phoneticPr fontId="1" type="noConversion"/>
  </si>
  <si>
    <r>
      <rPr>
        <sz val="11"/>
        <color theme="1"/>
        <rFont val="宋体"/>
        <family val="2"/>
        <charset val="134"/>
      </rPr>
      <t>铜芯</t>
    </r>
    <phoneticPr fontId="1" type="noConversion"/>
  </si>
  <si>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51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</si>
  <si>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t>KIxu</t>
    </r>
    <r>
      <rPr>
        <sz val="11"/>
        <color theme="1"/>
        <rFont val="宋体"/>
        <family val="3"/>
        <charset val="134"/>
      </rPr>
      <t>≥</t>
    </r>
    <r>
      <rPr>
        <sz val="11"/>
        <color theme="1"/>
        <rFont val="Arial"/>
        <family val="2"/>
      </rPr>
      <t>Ir</t>
    </r>
    <phoneticPr fontId="1" type="noConversion"/>
  </si>
  <si>
    <r>
      <rPr>
        <sz val="20"/>
        <color theme="1"/>
        <rFont val="宋体"/>
        <family val="2"/>
        <charset val="134"/>
      </rPr>
      <t>国内电缆穿管敷设相关规程</t>
    </r>
    <phoneticPr fontId="1" type="noConversion"/>
  </si>
  <si>
    <r>
      <rPr>
        <sz val="16"/>
        <color theme="1"/>
        <rFont val="宋体"/>
        <family val="2"/>
        <charset val="134"/>
      </rPr>
      <t>一</t>
    </r>
    <r>
      <rPr>
        <sz val="16"/>
        <color theme="1"/>
        <rFont val="Arial"/>
        <family val="2"/>
      </rPr>
      <t>.</t>
    </r>
    <r>
      <rPr>
        <sz val="16"/>
        <color theme="1"/>
        <rFont val="宋体"/>
        <family val="2"/>
        <charset val="134"/>
      </rPr>
      <t>导体选用准则</t>
    </r>
    <phoneticPr fontId="1" type="noConversion"/>
  </si>
  <si>
    <r>
      <t>1.</t>
    </r>
    <r>
      <rPr>
        <sz val="11"/>
        <color theme="1"/>
        <rFont val="宋体"/>
        <family val="2"/>
        <charset val="134"/>
      </rPr>
      <t>导体的允许载流量不应小于线路的负荷计算电流</t>
    </r>
    <phoneticPr fontId="1" type="noConversion"/>
  </si>
  <si>
    <r>
      <t>2.</t>
    </r>
    <r>
      <rPr>
        <sz val="11"/>
        <color rgb="FFFF0000"/>
        <rFont val="宋体"/>
        <family val="2"/>
        <charset val="134"/>
      </rPr>
      <t>从变压器低压侧母线至用电设备受电端的线路电压损失，一般不超过用电设备额定电压的</t>
    </r>
    <r>
      <rPr>
        <sz val="11"/>
        <color rgb="FFFF0000"/>
        <rFont val="Arial"/>
        <family val="2"/>
      </rPr>
      <t>5%</t>
    </r>
    <r>
      <rPr>
        <sz val="11"/>
        <color rgb="FFFF0000"/>
        <rFont val="宋体"/>
        <family val="2"/>
        <charset val="134"/>
      </rPr>
      <t>；</t>
    </r>
    <phoneticPr fontId="1" type="noConversion"/>
  </si>
  <si>
    <r>
      <t>3.</t>
    </r>
    <r>
      <rPr>
        <sz val="11"/>
        <color theme="1"/>
        <rFont val="宋体"/>
        <family val="2"/>
        <charset val="134"/>
      </rPr>
      <t>绝缘导线线芯的最小截面应符合下表要求：</t>
    </r>
    <phoneticPr fontId="1" type="noConversion"/>
  </si>
  <si>
    <r>
      <rPr>
        <sz val="11"/>
        <color theme="1"/>
        <rFont val="宋体"/>
        <family val="2"/>
        <charset val="134"/>
      </rPr>
      <t>穿管敷设的绝缘导线</t>
    </r>
    <phoneticPr fontId="1" type="noConversion"/>
  </si>
  <si>
    <r>
      <rPr>
        <sz val="11"/>
        <color theme="1"/>
        <rFont val="宋体"/>
        <family val="2"/>
        <charset val="134"/>
      </rPr>
      <t>铜芯软线</t>
    </r>
    <phoneticPr fontId="1" type="noConversion"/>
  </si>
  <si>
    <r>
      <rPr>
        <sz val="11"/>
        <color theme="1"/>
        <rFont val="宋体"/>
        <family val="2"/>
        <charset val="134"/>
      </rPr>
      <t>铜线</t>
    </r>
    <phoneticPr fontId="1" type="noConversion"/>
  </si>
  <si>
    <r>
      <rPr>
        <sz val="11"/>
        <color theme="1"/>
        <rFont val="宋体"/>
        <family val="2"/>
        <charset val="134"/>
      </rPr>
      <t>铝线</t>
    </r>
    <phoneticPr fontId="1" type="noConversion"/>
  </si>
  <si>
    <r>
      <rPr>
        <sz val="11"/>
        <color theme="1"/>
        <rFont val="宋体"/>
        <family val="2"/>
        <charset val="134"/>
      </rPr>
      <t>二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对于管材材质要求</t>
    </r>
    <phoneticPr fontId="1" type="noConversion"/>
  </si>
  <si>
    <r>
      <t>1.</t>
    </r>
    <r>
      <rPr>
        <sz val="11"/>
        <color theme="1"/>
        <rFont val="宋体"/>
        <family val="2"/>
        <charset val="134"/>
      </rPr>
      <t>明敷于潮湿场所或埋地敷设的金属管布线，应采用水、煤气钢管</t>
    </r>
    <phoneticPr fontId="1" type="noConversion"/>
  </si>
  <si>
    <r>
      <t>2.</t>
    </r>
    <r>
      <rPr>
        <sz val="11"/>
        <color theme="1"/>
        <rFont val="宋体"/>
        <family val="2"/>
        <charset val="134"/>
      </rPr>
      <t>明敷或暗敷于干燥场所的金属管布线、车间地坪内金属管布线，可采用电线钢管</t>
    </r>
    <phoneticPr fontId="1" type="noConversion"/>
  </si>
  <si>
    <r>
      <t>3.</t>
    </r>
    <r>
      <rPr>
        <sz val="11"/>
        <color theme="1"/>
        <rFont val="宋体"/>
        <family val="2"/>
        <charset val="134"/>
      </rPr>
      <t>有酸碱盐腐蚀环境的应采用阻燃型塑料管敷设</t>
    </r>
    <phoneticPr fontId="1" type="noConversion"/>
  </si>
  <si>
    <r>
      <t>4.</t>
    </r>
    <r>
      <rPr>
        <sz val="11"/>
        <color theme="1"/>
        <rFont val="宋体"/>
        <family val="2"/>
        <charset val="134"/>
      </rPr>
      <t>爆炸危险环境，应采用镀锌钢管</t>
    </r>
    <phoneticPr fontId="1" type="noConversion"/>
  </si>
  <si>
    <r>
      <t>5.</t>
    </r>
    <r>
      <rPr>
        <sz val="11"/>
        <color theme="1"/>
        <rFont val="宋体"/>
        <family val="2"/>
        <charset val="134"/>
      </rPr>
      <t>防火或机械性要求高的场所，宜采用钢质管。并应采取涂漆或镀锌包塑等适合环境耐久要求的防腐处理</t>
    </r>
    <phoneticPr fontId="1" type="noConversion"/>
  </si>
  <si>
    <r>
      <rPr>
        <sz val="11"/>
        <color theme="1"/>
        <rFont val="宋体"/>
        <family val="2"/>
        <charset val="134"/>
      </rPr>
      <t>三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管线长度要求</t>
    </r>
    <phoneticPr fontId="1" type="noConversion"/>
  </si>
  <si>
    <r>
      <rPr>
        <sz val="11"/>
        <color theme="1"/>
        <rFont val="宋体"/>
        <family val="2"/>
        <charset val="134"/>
      </rPr>
      <t>金属管布线和硬质塑料管布线的管路较长或有弯时，宜适当加装拉线盒，使两个拉线点之间的距离符合以下要求</t>
    </r>
    <phoneticPr fontId="1" type="noConversion"/>
  </si>
  <si>
    <r>
      <rPr>
        <sz val="11"/>
        <color theme="1"/>
        <rFont val="宋体"/>
        <family val="2"/>
        <charset val="134"/>
      </rPr>
      <t>对无弯管路，不超过</t>
    </r>
    <r>
      <rPr>
        <sz val="11"/>
        <color theme="1"/>
        <rFont val="Arial"/>
        <family val="2"/>
      </rPr>
      <t>30</t>
    </r>
    <r>
      <rPr>
        <sz val="11"/>
        <color theme="1"/>
        <rFont val="宋体"/>
        <family val="2"/>
        <charset val="134"/>
      </rPr>
      <t>米</t>
    </r>
    <phoneticPr fontId="1" type="noConversion"/>
  </si>
  <si>
    <r>
      <rPr>
        <sz val="11"/>
        <color theme="1"/>
        <rFont val="宋体"/>
        <family val="2"/>
        <charset val="134"/>
      </rPr>
      <t>两个拉线点之间有一个弯时，不超过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2"/>
        <charset val="134"/>
      </rPr>
      <t>米</t>
    </r>
    <phoneticPr fontId="1" type="noConversion"/>
  </si>
  <si>
    <r>
      <rPr>
        <sz val="11"/>
        <color theme="1"/>
        <rFont val="宋体"/>
        <family val="2"/>
        <charset val="134"/>
      </rPr>
      <t>两个拉线点之间有两个弯时，不超过</t>
    </r>
    <r>
      <rPr>
        <sz val="11"/>
        <color theme="1"/>
        <rFont val="Arial"/>
        <family val="2"/>
      </rPr>
      <t>15</t>
    </r>
    <r>
      <rPr>
        <sz val="11"/>
        <color theme="1"/>
        <rFont val="宋体"/>
        <family val="2"/>
        <charset val="134"/>
      </rPr>
      <t>米</t>
    </r>
    <phoneticPr fontId="1" type="noConversion"/>
  </si>
  <si>
    <r>
      <rPr>
        <sz val="11"/>
        <color theme="1"/>
        <rFont val="宋体"/>
        <family val="2"/>
        <charset val="134"/>
      </rPr>
      <t>两个拉线点之间有三个弯时，不超过</t>
    </r>
    <r>
      <rPr>
        <sz val="11"/>
        <color theme="1"/>
        <rFont val="Arial"/>
        <family val="2"/>
      </rPr>
      <t>8</t>
    </r>
    <r>
      <rPr>
        <sz val="11"/>
        <color theme="1"/>
        <rFont val="宋体"/>
        <family val="2"/>
        <charset val="134"/>
      </rPr>
      <t>米</t>
    </r>
    <phoneticPr fontId="1" type="noConversion"/>
  </si>
  <si>
    <r>
      <rPr>
        <sz val="11"/>
        <color theme="1"/>
        <rFont val="宋体"/>
        <family val="2"/>
        <charset val="134"/>
      </rPr>
      <t>四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线管填充率要求</t>
    </r>
    <phoneticPr fontId="1" type="noConversion"/>
  </si>
  <si>
    <r>
      <rPr>
        <sz val="11"/>
        <color theme="1"/>
        <rFont val="宋体"/>
        <family val="2"/>
        <charset val="134"/>
      </rPr>
      <t>穿管绝缘导线</t>
    </r>
    <r>
      <rPr>
        <sz val="11"/>
        <color theme="1"/>
        <rFont val="Arial"/>
        <family val="2"/>
      </rPr>
      <t>(</t>
    </r>
    <r>
      <rPr>
        <sz val="11"/>
        <color theme="1"/>
        <rFont val="宋体"/>
        <family val="2"/>
        <charset val="134"/>
      </rPr>
      <t>两根除外</t>
    </r>
    <r>
      <rPr>
        <sz val="11"/>
        <color theme="1"/>
        <rFont val="Arial"/>
        <family val="2"/>
      </rPr>
      <t>)</t>
    </r>
    <r>
      <rPr>
        <sz val="11"/>
        <color theme="1"/>
        <rFont val="宋体"/>
        <family val="2"/>
        <charset val="134"/>
      </rPr>
      <t>或电缆的总截面积</t>
    </r>
    <r>
      <rPr>
        <sz val="11"/>
        <color theme="1"/>
        <rFont val="Arial"/>
        <family val="2"/>
      </rPr>
      <t>(</t>
    </r>
    <r>
      <rPr>
        <sz val="11"/>
        <color theme="1"/>
        <rFont val="宋体"/>
        <family val="2"/>
        <charset val="134"/>
      </rPr>
      <t>包括外护层</t>
    </r>
    <r>
      <rPr>
        <sz val="11"/>
        <color theme="1"/>
        <rFont val="Arial"/>
        <family val="2"/>
      </rPr>
      <t>)</t>
    </r>
    <r>
      <rPr>
        <sz val="11"/>
        <color theme="1"/>
        <rFont val="宋体"/>
        <family val="2"/>
        <charset val="134"/>
      </rPr>
      <t>不应超过管内截面积的</t>
    </r>
    <r>
      <rPr>
        <sz val="11"/>
        <color theme="1"/>
        <rFont val="Arial"/>
        <family val="2"/>
      </rPr>
      <t>40%</t>
    </r>
    <r>
      <rPr>
        <sz val="11"/>
        <color theme="1"/>
        <rFont val="宋体"/>
        <family val="2"/>
        <charset val="134"/>
      </rPr>
      <t>。</t>
    </r>
    <phoneticPr fontId="1" type="noConversion"/>
  </si>
  <si>
    <r>
      <rPr>
        <sz val="11"/>
        <color theme="1"/>
        <rFont val="宋体"/>
        <family val="2"/>
        <charset val="134"/>
      </rPr>
      <t>穿金属管的交流线路，当负荷电流大于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2"/>
        <charset val="134"/>
      </rPr>
      <t>安时，为避免涡流效应，应将同一回路的所有绝缘导线穿于同一根金属管内</t>
    </r>
    <phoneticPr fontId="1" type="noConversion"/>
  </si>
  <si>
    <r>
      <rPr>
        <sz val="11"/>
        <color theme="1"/>
        <rFont val="宋体"/>
        <family val="2"/>
        <charset val="134"/>
      </rPr>
      <t>以上相关规范见</t>
    </r>
    <r>
      <rPr>
        <sz val="11"/>
        <color theme="1"/>
        <rFont val="Arial"/>
        <family val="2"/>
      </rPr>
      <t>“</t>
    </r>
    <r>
      <rPr>
        <sz val="11"/>
        <color theme="1"/>
        <rFont val="宋体"/>
        <family val="2"/>
        <charset val="134"/>
      </rPr>
      <t>低压配电装置及线路设计规范</t>
    </r>
    <r>
      <rPr>
        <sz val="11"/>
        <color theme="1"/>
        <rFont val="Arial"/>
        <family val="2"/>
      </rPr>
      <t>”</t>
    </r>
    <phoneticPr fontId="1" type="noConversion"/>
  </si>
  <si>
    <r>
      <rPr>
        <sz val="11"/>
        <color theme="1"/>
        <rFont val="宋体"/>
        <family val="2"/>
        <charset val="134"/>
      </rPr>
      <t>五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穿管电线电压等级要求</t>
    </r>
    <phoneticPr fontId="1" type="noConversion"/>
  </si>
  <si>
    <r>
      <t>1.</t>
    </r>
    <r>
      <rPr>
        <sz val="11"/>
        <color rgb="FFFF0000"/>
        <rFont val="宋体"/>
        <family val="2"/>
        <charset val="134"/>
      </rPr>
      <t>穿管电线电压等级不应小于</t>
    </r>
    <r>
      <rPr>
        <sz val="11"/>
        <color rgb="FFFF0000"/>
        <rFont val="Arial"/>
        <family val="2"/>
      </rPr>
      <t>750V</t>
    </r>
    <phoneticPr fontId="1" type="noConversion"/>
  </si>
  <si>
    <r>
      <rPr>
        <sz val="11"/>
        <color theme="1"/>
        <rFont val="宋体"/>
        <family val="2"/>
        <charset val="134"/>
      </rPr>
      <t>六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导线截面的一般要求</t>
    </r>
    <phoneticPr fontId="1" type="noConversion"/>
  </si>
  <si>
    <r>
      <t>1.3</t>
    </r>
    <r>
      <rPr>
        <sz val="11"/>
        <color theme="1"/>
        <rFont val="宋体"/>
        <family val="2"/>
        <charset val="134"/>
      </rPr>
      <t>根以上绝缘导线穿同一根管时，导线的总截面积（含外护层）不应大于管内净面积的</t>
    </r>
    <r>
      <rPr>
        <sz val="11"/>
        <color theme="1"/>
        <rFont val="Arial"/>
        <family val="2"/>
      </rPr>
      <t>40%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</t>
    </r>
    <r>
      <rPr>
        <sz val="11"/>
        <color theme="1"/>
        <rFont val="宋体"/>
        <family val="2"/>
        <charset val="134"/>
      </rPr>
      <t>根绝缘导线穿同一根管时，管内径不应小于</t>
    </r>
    <r>
      <rPr>
        <sz val="11"/>
        <color theme="1"/>
        <rFont val="Arial"/>
        <family val="2"/>
      </rPr>
      <t>2</t>
    </r>
    <r>
      <rPr>
        <sz val="11"/>
        <color theme="1"/>
        <rFont val="宋体"/>
        <family val="2"/>
        <charset val="134"/>
      </rPr>
      <t>根导线直径之和的</t>
    </r>
    <r>
      <rPr>
        <sz val="11"/>
        <color theme="1"/>
        <rFont val="Arial"/>
        <family val="2"/>
      </rPr>
      <t>1.35</t>
    </r>
    <r>
      <rPr>
        <sz val="11"/>
        <color theme="1"/>
        <rFont val="宋体"/>
        <family val="2"/>
        <charset val="134"/>
      </rPr>
      <t>倍</t>
    </r>
    <phoneticPr fontId="1" type="noConversion"/>
  </si>
  <si>
    <r>
      <t>2.</t>
    </r>
    <r>
      <rPr>
        <sz val="11"/>
        <color theme="1"/>
        <rFont val="宋体"/>
        <family val="2"/>
        <charset val="134"/>
      </rPr>
      <t>管的内径不应小于电缆外径或多根电缆包络外径的</t>
    </r>
    <r>
      <rPr>
        <sz val="11"/>
        <color theme="1"/>
        <rFont val="Arial"/>
        <family val="2"/>
      </rPr>
      <t>1.5</t>
    </r>
    <r>
      <rPr>
        <sz val="11"/>
        <color theme="1"/>
        <rFont val="宋体"/>
        <family val="2"/>
        <charset val="134"/>
      </rPr>
      <t>倍。</t>
    </r>
    <phoneticPr fontId="1" type="noConversion"/>
  </si>
  <si>
    <r>
      <rPr>
        <sz val="11"/>
        <color theme="1"/>
        <rFont val="宋体"/>
        <family val="2"/>
        <charset val="134"/>
      </rPr>
      <t>七</t>
    </r>
    <r>
      <rPr>
        <sz val="11"/>
        <color theme="1"/>
        <rFont val="Arial"/>
        <family val="2"/>
      </rPr>
      <t>.</t>
    </r>
    <r>
      <rPr>
        <sz val="11"/>
        <color theme="1"/>
        <rFont val="宋体"/>
        <family val="2"/>
        <charset val="134"/>
      </rPr>
      <t>埋管要求</t>
    </r>
    <phoneticPr fontId="1" type="noConversion"/>
  </si>
  <si>
    <r>
      <t>1.</t>
    </r>
    <r>
      <rPr>
        <sz val="11"/>
        <color theme="1"/>
        <rFont val="宋体"/>
        <family val="2"/>
        <charset val="134"/>
      </rPr>
      <t>每根电缆保护管的弯头不易超过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2"/>
        <charset val="134"/>
      </rPr>
      <t>个，直角弯头不易超过</t>
    </r>
    <r>
      <rPr>
        <sz val="11"/>
        <color theme="1"/>
        <rFont val="Arial"/>
        <family val="2"/>
      </rPr>
      <t>2</t>
    </r>
    <r>
      <rPr>
        <sz val="11"/>
        <color theme="1"/>
        <rFont val="宋体"/>
        <family val="2"/>
        <charset val="134"/>
      </rPr>
      <t>个</t>
    </r>
    <phoneticPr fontId="1" type="noConversion"/>
  </si>
  <si>
    <r>
      <t>2.</t>
    </r>
    <r>
      <rPr>
        <sz val="11"/>
        <color theme="1"/>
        <rFont val="宋体"/>
        <family val="2"/>
        <charset val="134"/>
      </rPr>
      <t>地中埋管距地面深度不宜小于</t>
    </r>
    <r>
      <rPr>
        <sz val="11"/>
        <color theme="1"/>
        <rFont val="Arial"/>
        <family val="2"/>
      </rPr>
      <t>0.5</t>
    </r>
    <r>
      <rPr>
        <sz val="11"/>
        <color theme="1"/>
        <rFont val="宋体"/>
        <family val="2"/>
        <charset val="134"/>
      </rPr>
      <t>米，距排水沟底不宜小于</t>
    </r>
    <r>
      <rPr>
        <sz val="11"/>
        <color theme="1"/>
        <rFont val="Arial"/>
        <family val="2"/>
      </rPr>
      <t>0.3</t>
    </r>
    <r>
      <rPr>
        <sz val="11"/>
        <color theme="1"/>
        <rFont val="宋体"/>
        <family val="2"/>
        <charset val="134"/>
      </rPr>
      <t>米</t>
    </r>
    <phoneticPr fontId="1" type="noConversion"/>
  </si>
  <si>
    <r>
      <t>3.</t>
    </r>
    <r>
      <rPr>
        <sz val="11"/>
        <color theme="1"/>
        <rFont val="宋体"/>
        <family val="2"/>
        <charset val="134"/>
      </rPr>
      <t>并列管相互间宜留有不小于</t>
    </r>
    <r>
      <rPr>
        <sz val="11"/>
        <color theme="1"/>
        <rFont val="Arial"/>
        <family val="2"/>
      </rPr>
      <t>20mm</t>
    </r>
    <r>
      <rPr>
        <sz val="11"/>
        <color theme="1"/>
        <rFont val="宋体"/>
        <family val="2"/>
        <charset val="134"/>
      </rPr>
      <t>的空隙</t>
    </r>
    <phoneticPr fontId="1" type="noConversion"/>
  </si>
  <si>
    <r>
      <rPr>
        <sz val="11"/>
        <color rgb="FFFF0000"/>
        <rFont val="宋体"/>
        <family val="2"/>
        <charset val="134"/>
      </rPr>
      <t>七</t>
    </r>
    <r>
      <rPr>
        <sz val="11"/>
        <color rgb="FFFF0000"/>
        <rFont val="Arial"/>
        <family val="2"/>
      </rPr>
      <t>.</t>
    </r>
    <r>
      <rPr>
        <sz val="11"/>
        <color rgb="FFFF0000"/>
        <rFont val="宋体"/>
        <family val="2"/>
        <charset val="134"/>
      </rPr>
      <t>电缆允许载流量计算</t>
    </r>
    <phoneticPr fontId="1" type="noConversion"/>
  </si>
  <si>
    <r>
      <rPr>
        <sz val="11"/>
        <color theme="1"/>
        <rFont val="宋体"/>
        <family val="2"/>
        <charset val="134"/>
      </rPr>
      <t>式中：</t>
    </r>
    <r>
      <rPr>
        <sz val="11"/>
        <color theme="1"/>
        <rFont val="Arial"/>
        <family val="2"/>
      </rPr>
      <t>Ir---</t>
    </r>
    <r>
      <rPr>
        <sz val="11"/>
        <color theme="1"/>
        <rFont val="宋体"/>
        <family val="2"/>
        <charset val="134"/>
      </rPr>
      <t>计算工作电流</t>
    </r>
    <phoneticPr fontId="1" type="noConversion"/>
  </si>
  <si>
    <r>
      <t xml:space="preserve">      Ixu---</t>
    </r>
    <r>
      <rPr>
        <sz val="11"/>
        <color theme="1"/>
        <rFont val="宋体"/>
        <family val="2"/>
        <charset val="134"/>
      </rPr>
      <t>电缆在标准敷设条件下的额定载流量</t>
    </r>
    <phoneticPr fontId="1" type="noConversion"/>
  </si>
  <si>
    <r>
      <t xml:space="preserve">      K---</t>
    </r>
    <r>
      <rPr>
        <sz val="11"/>
        <color theme="1"/>
        <rFont val="宋体"/>
        <family val="2"/>
        <charset val="134"/>
      </rPr>
      <t>不同敷设条件下的综合校正系数</t>
    </r>
    <phoneticPr fontId="1" type="noConversion"/>
  </si>
  <si>
    <r>
      <t xml:space="preserve">         </t>
    </r>
    <r>
      <rPr>
        <sz val="11"/>
        <color theme="1"/>
        <rFont val="宋体"/>
        <family val="2"/>
        <charset val="134"/>
      </rPr>
      <t>空气中单根敷设</t>
    </r>
    <r>
      <rPr>
        <sz val="11"/>
        <color theme="1"/>
        <rFont val="Arial"/>
        <family val="2"/>
      </rPr>
      <t>K=Kt</t>
    </r>
    <phoneticPr fontId="1" type="noConversion"/>
  </si>
  <si>
    <r>
      <t xml:space="preserve">         </t>
    </r>
    <r>
      <rPr>
        <sz val="11"/>
        <color theme="1"/>
        <rFont val="宋体"/>
        <family val="2"/>
        <charset val="134"/>
      </rPr>
      <t>空气中多根敷设</t>
    </r>
    <r>
      <rPr>
        <sz val="11"/>
        <color theme="1"/>
        <rFont val="Arial"/>
        <family val="2"/>
      </rPr>
      <t>K=KtK1</t>
    </r>
    <phoneticPr fontId="1" type="noConversion"/>
  </si>
  <si>
    <r>
      <t xml:space="preserve">         </t>
    </r>
    <r>
      <rPr>
        <sz val="11"/>
        <color theme="1"/>
        <rFont val="宋体"/>
        <family val="2"/>
        <charset val="134"/>
      </rPr>
      <t>空气中穿管敷设</t>
    </r>
    <r>
      <rPr>
        <sz val="11"/>
        <color theme="1"/>
        <rFont val="Arial"/>
        <family val="2"/>
      </rPr>
      <t>K=KtK2</t>
    </r>
    <phoneticPr fontId="1" type="noConversion"/>
  </si>
  <si>
    <r>
      <t xml:space="preserve">         </t>
    </r>
    <r>
      <rPr>
        <sz val="11"/>
        <color theme="1"/>
        <rFont val="宋体"/>
        <family val="2"/>
        <charset val="134"/>
      </rPr>
      <t>土壤中单根敷设</t>
    </r>
    <r>
      <rPr>
        <sz val="11"/>
        <color theme="1"/>
        <rFont val="Arial"/>
        <family val="2"/>
      </rPr>
      <t>K=KtK3</t>
    </r>
    <phoneticPr fontId="1" type="noConversion"/>
  </si>
  <si>
    <r>
      <t xml:space="preserve">         </t>
    </r>
    <r>
      <rPr>
        <sz val="11"/>
        <color theme="1"/>
        <rFont val="宋体"/>
        <family val="2"/>
        <charset val="134"/>
      </rPr>
      <t>土壤中多根敷设</t>
    </r>
    <r>
      <rPr>
        <sz val="11"/>
        <color theme="1"/>
        <rFont val="Arial"/>
        <family val="2"/>
      </rPr>
      <t xml:space="preserve">K=KtK3K4 </t>
    </r>
    <phoneticPr fontId="1" type="noConversion"/>
  </si>
  <si>
    <r>
      <t>10kV YJV</t>
    </r>
    <r>
      <rPr>
        <b/>
        <sz val="11"/>
        <color theme="1"/>
        <rFont val="宋体"/>
        <family val="3"/>
        <charset val="134"/>
      </rPr>
      <t>电缆的电压损失</t>
    </r>
    <phoneticPr fontId="1" type="noConversion"/>
  </si>
  <si>
    <r>
      <rPr>
        <sz val="11"/>
        <color theme="1"/>
        <rFont val="宋体"/>
        <family val="2"/>
        <charset val="134"/>
      </rPr>
      <t>截面（</t>
    </r>
    <r>
      <rPr>
        <sz val="11"/>
        <color theme="1"/>
        <rFont val="Arial"/>
        <family val="2"/>
      </rPr>
      <t>mm2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</si>
  <si>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 xml:space="preserve">电阻
</t>
    </r>
    <r>
      <rPr>
        <sz val="11"/>
        <color theme="1"/>
        <rFont val="Arial"/>
        <family val="2"/>
      </rPr>
      <t>θ=80</t>
    </r>
    <r>
      <rPr>
        <sz val="11"/>
        <color theme="1"/>
        <rFont val="宋体"/>
        <family val="2"/>
        <charset val="134"/>
      </rPr>
      <t>℃
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</si>
  <si>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感抗
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</si>
  <si>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埋地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2"/>
        <charset val="134"/>
      </rPr>
      <t>℃的允许负荷（</t>
    </r>
    <r>
      <rPr>
        <sz val="11"/>
        <color theme="1"/>
        <rFont val="Arial"/>
        <family val="2"/>
      </rPr>
      <t>MVA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</si>
  <si>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明敷</t>
    </r>
    <r>
      <rPr>
        <sz val="11"/>
        <color theme="1"/>
        <rFont val="Arial"/>
        <family val="2"/>
      </rPr>
      <t>35</t>
    </r>
    <r>
      <rPr>
        <sz val="11"/>
        <color theme="1"/>
        <rFont val="宋体"/>
        <family val="2"/>
        <charset val="134"/>
      </rPr>
      <t>℃的允许负荷（</t>
    </r>
    <r>
      <rPr>
        <sz val="11"/>
        <color theme="1"/>
        <rFont val="Arial"/>
        <family val="2"/>
      </rPr>
      <t>MVA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</si>
  <si>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电压损失</t>
    </r>
    <r>
      <rPr>
        <sz val="11"/>
        <color theme="1"/>
        <rFont val="Arial"/>
        <family val="2"/>
      </rPr>
      <t>[A•km]</t>
    </r>
    <phoneticPr fontId="1" type="noConversion"/>
  </si>
  <si>
    <r>
      <rPr>
        <sz val="11"/>
        <color theme="1"/>
        <rFont val="宋体"/>
        <family val="2"/>
        <charset val="134"/>
      </rPr>
      <t>三相线路电线电缆单位长度每相阻抗值</t>
    </r>
    <phoneticPr fontId="1" type="noConversion"/>
  </si>
  <si>
    <t>cosφ</t>
    <phoneticPr fontId="1" type="noConversion"/>
  </si>
  <si>
    <r>
      <rPr>
        <sz val="11"/>
        <color theme="1"/>
        <rFont val="宋体"/>
        <family val="2"/>
        <charset val="134"/>
      </rPr>
      <t>类别</t>
    </r>
    <phoneticPr fontId="1" type="noConversion"/>
  </si>
  <si>
    <r>
      <rPr>
        <sz val="11"/>
        <color theme="1"/>
        <rFont val="宋体"/>
        <family val="2"/>
        <charset val="134"/>
      </rPr>
      <t>铜</t>
    </r>
    <phoneticPr fontId="1" type="noConversion"/>
  </si>
  <si>
    <r>
      <rPr>
        <sz val="11"/>
        <color theme="1"/>
        <rFont val="宋体"/>
        <family val="2"/>
        <charset val="134"/>
      </rPr>
      <t>导线类型</t>
    </r>
    <phoneticPr fontId="1" type="noConversion"/>
  </si>
  <si>
    <r>
      <rPr>
        <sz val="11"/>
        <color theme="1"/>
        <rFont val="宋体"/>
        <family val="2"/>
        <charset val="134"/>
      </rPr>
      <t>导线温度（℃）</t>
    </r>
    <phoneticPr fontId="1" type="noConversion"/>
  </si>
  <si>
    <r>
      <rPr>
        <sz val="11"/>
        <color theme="1"/>
        <rFont val="宋体"/>
        <family val="2"/>
        <charset val="134"/>
      </rPr>
      <t>每相电阻</t>
    </r>
    <r>
      <rPr>
        <sz val="11"/>
        <color theme="1"/>
        <rFont val="Arial"/>
        <family val="2"/>
      </rPr>
      <t xml:space="preserve">R0 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</si>
  <si>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铝</t>
    </r>
    <phoneticPr fontId="1" type="noConversion"/>
  </si>
  <si>
    <r>
      <t>LJ</t>
    </r>
    <r>
      <rPr>
        <sz val="11"/>
        <color theme="1"/>
        <rFont val="宋体"/>
        <family val="2"/>
        <charset val="134"/>
      </rPr>
      <t>绞线</t>
    </r>
    <phoneticPr fontId="1" type="noConversion"/>
  </si>
  <si>
    <r>
      <t>LGJ</t>
    </r>
    <r>
      <rPr>
        <sz val="11"/>
        <color theme="1"/>
        <rFont val="宋体"/>
        <family val="2"/>
        <charset val="134"/>
      </rPr>
      <t>绞线</t>
    </r>
    <phoneticPr fontId="1" type="noConversion"/>
  </si>
  <si>
    <r>
      <t>BV</t>
    </r>
    <r>
      <rPr>
        <sz val="11"/>
        <color theme="1"/>
        <rFont val="宋体"/>
        <family val="2"/>
        <charset val="134"/>
      </rPr>
      <t>导线</t>
    </r>
    <phoneticPr fontId="1" type="noConversion"/>
  </si>
  <si>
    <r>
      <t>VV</t>
    </r>
    <r>
      <rPr>
        <sz val="11"/>
        <color theme="1"/>
        <rFont val="宋体"/>
        <family val="2"/>
        <charset val="134"/>
      </rPr>
      <t>电缆</t>
    </r>
    <phoneticPr fontId="1" type="noConversion"/>
  </si>
  <si>
    <r>
      <t>YJV</t>
    </r>
    <r>
      <rPr>
        <sz val="11"/>
        <color theme="1"/>
        <rFont val="宋体"/>
        <family val="2"/>
        <charset val="134"/>
      </rPr>
      <t>电缆</t>
    </r>
    <phoneticPr fontId="1" type="noConversion"/>
  </si>
  <si>
    <r>
      <rPr>
        <sz val="11"/>
        <color theme="1"/>
        <rFont val="宋体"/>
        <family val="2"/>
        <charset val="134"/>
      </rPr>
      <t>线距（</t>
    </r>
    <r>
      <rPr>
        <sz val="11"/>
        <color theme="1"/>
        <rFont val="Arial"/>
        <family val="2"/>
      </rPr>
      <t>mm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</si>
  <si>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每相电抗</t>
    </r>
    <r>
      <rPr>
        <sz val="11"/>
        <color theme="1"/>
        <rFont val="Arial"/>
        <family val="2"/>
      </rPr>
      <t xml:space="preserve">X0 </t>
    </r>
    <r>
      <rPr>
        <sz val="11"/>
        <color theme="1"/>
        <rFont val="宋体"/>
        <family val="2"/>
        <charset val="134"/>
      </rPr>
      <t>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</si>
  <si>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t>LJ</t>
    </r>
    <r>
      <rPr>
        <sz val="11"/>
        <color theme="1"/>
        <rFont val="宋体"/>
        <family val="2"/>
        <charset val="134"/>
      </rPr>
      <t>裸铝绞线</t>
    </r>
    <phoneticPr fontId="1" type="noConversion"/>
  </si>
  <si>
    <r>
      <t>LGJ</t>
    </r>
    <r>
      <rPr>
        <sz val="11"/>
        <color theme="1"/>
        <rFont val="宋体"/>
        <family val="2"/>
        <charset val="134"/>
      </rPr>
      <t>钢芯铝绞线</t>
    </r>
    <phoneticPr fontId="1" type="noConversion"/>
  </si>
  <si>
    <r>
      <rPr>
        <sz val="11"/>
        <color theme="1"/>
        <rFont val="宋体"/>
        <family val="2"/>
        <charset val="134"/>
      </rPr>
      <t>远东光伏电缆选用参数</t>
    </r>
    <phoneticPr fontId="1" type="noConversion"/>
  </si>
  <si>
    <r>
      <rPr>
        <sz val="11"/>
        <color theme="1"/>
        <rFont val="宋体"/>
        <family val="2"/>
        <charset val="134"/>
      </rPr>
      <t>导体直流电阻（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</si>
  <si>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电缆参考外径（</t>
    </r>
    <r>
      <rPr>
        <sz val="11"/>
        <color theme="1"/>
        <rFont val="Arial"/>
        <family val="2"/>
      </rPr>
      <t>mm2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</si>
  <si>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电缆参考重量（</t>
    </r>
    <r>
      <rPr>
        <sz val="11"/>
        <color theme="1"/>
        <rFont val="Arial"/>
        <family val="2"/>
      </rPr>
      <t>kg/km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</si>
  <si>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t>1kV YJV</t>
    </r>
    <r>
      <rPr>
        <b/>
        <sz val="11"/>
        <color theme="1"/>
        <rFont val="宋体"/>
        <family val="3"/>
        <charset val="134"/>
      </rPr>
      <t>电缆用于</t>
    </r>
    <r>
      <rPr>
        <b/>
        <sz val="11"/>
        <color theme="1"/>
        <rFont val="Arial"/>
        <family val="2"/>
      </rPr>
      <t>380V</t>
    </r>
    <r>
      <rPr>
        <b/>
        <sz val="11"/>
        <color theme="1"/>
        <rFont val="宋体"/>
        <family val="3"/>
        <charset val="134"/>
      </rPr>
      <t>系统的电压损失</t>
    </r>
    <phoneticPr fontId="1" type="noConversion"/>
  </si>
  <si>
    <r>
      <t>35kV YJV</t>
    </r>
    <r>
      <rPr>
        <b/>
        <sz val="11"/>
        <color theme="1"/>
        <rFont val="宋体"/>
        <family val="3"/>
        <charset val="134"/>
      </rPr>
      <t>电缆的电压损失</t>
    </r>
    <phoneticPr fontId="1" type="noConversion"/>
  </si>
  <si>
    <r>
      <rPr>
        <sz val="11"/>
        <color theme="1"/>
        <rFont val="宋体"/>
        <family val="2"/>
        <charset val="134"/>
      </rPr>
      <t xml:space="preserve">电阻
</t>
    </r>
    <r>
      <rPr>
        <sz val="11"/>
        <color theme="1"/>
        <rFont val="Arial"/>
        <family val="2"/>
      </rPr>
      <t>θ=75</t>
    </r>
    <r>
      <rPr>
        <sz val="11"/>
        <color theme="1"/>
        <rFont val="宋体"/>
        <family val="2"/>
        <charset val="134"/>
      </rPr>
      <t>℃
（</t>
    </r>
    <r>
      <rPr>
        <sz val="11"/>
        <color theme="1"/>
        <rFont val="Arial"/>
        <family val="2"/>
      </rPr>
      <t>Ω/km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</si>
  <si>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明敷</t>
    </r>
    <r>
      <rPr>
        <sz val="11"/>
        <color theme="1"/>
        <rFont val="Arial"/>
        <family val="2"/>
      </rPr>
      <t>30</t>
    </r>
    <r>
      <rPr>
        <sz val="11"/>
        <color theme="1"/>
        <rFont val="宋体"/>
        <family val="2"/>
        <charset val="134"/>
      </rPr>
      <t>℃的允许负荷（</t>
    </r>
    <r>
      <rPr>
        <sz val="11"/>
        <color theme="1"/>
        <rFont val="Arial"/>
        <family val="2"/>
      </rPr>
      <t>MVA</t>
    </r>
    <r>
      <rPr>
        <sz val="11"/>
        <color theme="1"/>
        <rFont val="宋体"/>
        <family val="2"/>
        <charset val="134"/>
      </rPr>
      <t>）</t>
    </r>
    <phoneticPr fontId="1" type="noConversion"/>
  </si>
  <si>
    <r>
      <rPr>
        <sz val="11"/>
        <color theme="1"/>
        <rFont val="宋体"/>
        <family val="2"/>
        <charset val="134"/>
      </rPr>
      <t>电压损失</t>
    </r>
    <r>
      <rPr>
        <sz val="11"/>
        <color theme="1"/>
        <rFont val="Arial"/>
        <family val="2"/>
      </rPr>
      <t>[kA•km]</t>
    </r>
    <phoneticPr fontId="1" type="noConversion"/>
  </si>
  <si>
    <r>
      <rPr>
        <sz val="12"/>
        <color theme="1"/>
        <rFont val="宋体"/>
        <family val="2"/>
        <charset val="134"/>
      </rPr>
      <t>规格</t>
    </r>
  </si>
  <si>
    <r>
      <rPr>
        <sz val="12"/>
        <color theme="1"/>
        <rFont val="宋体"/>
        <family val="2"/>
        <charset val="134"/>
      </rPr>
      <t>外径</t>
    </r>
    <r>
      <rPr>
        <sz val="12"/>
        <color theme="1"/>
        <rFont val="Arial"/>
        <family val="2"/>
      </rPr>
      <t>mm</t>
    </r>
  </si>
  <si>
    <r>
      <rPr>
        <sz val="12"/>
        <color theme="1"/>
        <rFont val="宋体"/>
        <family val="2"/>
        <charset val="134"/>
      </rPr>
      <t>壁厚</t>
    </r>
    <r>
      <rPr>
        <sz val="12"/>
        <color theme="1"/>
        <rFont val="Arial"/>
        <family val="2"/>
      </rPr>
      <t>mm</t>
    </r>
  </si>
  <si>
    <r>
      <t>4mm2(</t>
    </r>
    <r>
      <rPr>
        <sz val="12"/>
        <rFont val="宋体"/>
        <family val="2"/>
        <charset val="134"/>
      </rPr>
      <t>根</t>
    </r>
    <r>
      <rPr>
        <sz val="12"/>
        <rFont val="Arial"/>
        <family val="2"/>
      </rPr>
      <t>)</t>
    </r>
    <phoneticPr fontId="1" type="noConversion"/>
  </si>
  <si>
    <r>
      <t>6mm2(</t>
    </r>
    <r>
      <rPr>
        <sz val="12"/>
        <rFont val="宋体"/>
        <family val="2"/>
        <charset val="134"/>
      </rPr>
      <t>根）</t>
    </r>
    <phoneticPr fontId="1" type="noConversion"/>
  </si>
  <si>
    <r>
      <t>1/2 4</t>
    </r>
    <r>
      <rPr>
        <sz val="12"/>
        <color theme="1"/>
        <rFont val="宋体"/>
        <family val="2"/>
        <charset val="134"/>
      </rPr>
      <t>分</t>
    </r>
  </si>
  <si>
    <r>
      <t>3/4 6</t>
    </r>
    <r>
      <rPr>
        <sz val="12"/>
        <color theme="1"/>
        <rFont val="宋体"/>
        <family val="2"/>
        <charset val="134"/>
      </rPr>
      <t>分</t>
    </r>
  </si>
  <si>
    <r>
      <rPr>
        <b/>
        <sz val="12"/>
        <rFont val="宋体"/>
        <family val="3"/>
        <charset val="134"/>
      </rPr>
      <t>序号</t>
    </r>
  </si>
  <si>
    <r>
      <rPr>
        <b/>
        <sz val="12"/>
        <rFont val="宋体"/>
        <family val="3"/>
        <charset val="134"/>
      </rPr>
      <t>名称规格</t>
    </r>
  </si>
  <si>
    <r>
      <rPr>
        <b/>
        <sz val="12"/>
        <rFont val="宋体"/>
        <family val="3"/>
        <charset val="134"/>
      </rPr>
      <t>型号规格</t>
    </r>
  </si>
  <si>
    <r>
      <rPr>
        <b/>
        <sz val="12"/>
        <rFont val="宋体"/>
        <family val="3"/>
        <charset val="134"/>
      </rPr>
      <t>截面积</t>
    </r>
    <phoneticPr fontId="1" type="noConversion"/>
  </si>
  <si>
    <r>
      <t>4mm2(</t>
    </r>
    <r>
      <rPr>
        <b/>
        <sz val="12"/>
        <rFont val="宋体"/>
        <family val="3"/>
        <charset val="134"/>
      </rPr>
      <t>根</t>
    </r>
    <r>
      <rPr>
        <b/>
        <sz val="12"/>
        <rFont val="Arial"/>
        <family val="2"/>
      </rPr>
      <t>)</t>
    </r>
  </si>
  <si>
    <r>
      <rPr>
        <sz val="12"/>
        <rFont val="新宋体"/>
        <family val="3"/>
        <charset val="134"/>
      </rPr>
      <t>槽式桥架</t>
    </r>
  </si>
  <si>
    <r>
      <rPr>
        <sz val="12"/>
        <color rgb="FFFF0000"/>
        <rFont val="新宋体"/>
        <family val="3"/>
        <charset val="134"/>
      </rPr>
      <t>槽式桥架</t>
    </r>
  </si>
  <si>
    <r>
      <rPr>
        <sz val="12"/>
        <rFont val="新宋体"/>
        <family val="3"/>
        <charset val="134"/>
      </rPr>
      <t>梯式桥架</t>
    </r>
  </si>
  <si>
    <r>
      <rPr>
        <b/>
        <sz val="12"/>
        <rFont val="宋体"/>
        <family val="2"/>
        <charset val="134"/>
      </rPr>
      <t>节能母线槽（朋正）</t>
    </r>
    <phoneticPr fontId="1" type="noConversion"/>
  </si>
  <si>
    <r>
      <rPr>
        <sz val="12"/>
        <rFont val="宋体"/>
        <family val="3"/>
        <charset val="134"/>
      </rPr>
      <t>序号</t>
    </r>
  </si>
  <si>
    <r>
      <rPr>
        <sz val="12"/>
        <rFont val="宋体"/>
        <family val="3"/>
        <charset val="134"/>
      </rPr>
      <t>材料名称</t>
    </r>
  </si>
  <si>
    <r>
      <rPr>
        <sz val="12"/>
        <rFont val="宋体"/>
        <family val="3"/>
        <charset val="134"/>
      </rPr>
      <t>规格</t>
    </r>
  </si>
  <si>
    <r>
      <rPr>
        <sz val="12"/>
        <rFont val="宋体"/>
        <family val="3"/>
        <charset val="134"/>
      </rPr>
      <t>单位</t>
    </r>
  </si>
  <si>
    <r>
      <rPr>
        <sz val="12"/>
        <rFont val="宋体"/>
        <family val="3"/>
        <charset val="134"/>
      </rPr>
      <t>价格</t>
    </r>
  </si>
  <si>
    <r>
      <rPr>
        <sz val="12"/>
        <rFont val="宋体"/>
        <family val="3"/>
        <charset val="134"/>
      </rPr>
      <t>生产厂家</t>
    </r>
  </si>
  <si>
    <r>
      <rPr>
        <sz val="12"/>
        <rFont val="宋体"/>
        <family val="3"/>
        <charset val="134"/>
      </rPr>
      <t>母线槽</t>
    </r>
  </si>
  <si>
    <r>
      <rPr>
        <sz val="12"/>
        <rFont val="宋体"/>
        <family val="3"/>
        <charset val="134"/>
      </rPr>
      <t>米</t>
    </r>
  </si>
  <si>
    <r>
      <rPr>
        <sz val="12"/>
        <rFont val="宋体"/>
        <family val="3"/>
        <charset val="134"/>
      </rPr>
      <t>上海鹏正</t>
    </r>
  </si>
  <si>
    <r>
      <t>Shading</t>
    </r>
    <r>
      <rPr>
        <b/>
        <sz val="12"/>
        <color theme="1"/>
        <rFont val="宋体"/>
        <family val="3"/>
        <charset val="134"/>
      </rPr>
      <t/>
    </r>
    <phoneticPr fontId="1" type="noConversion"/>
  </si>
  <si>
    <t>Temp Coefficient of Pmax (%/℃)</t>
    <phoneticPr fontId="1" type="noConversion"/>
  </si>
  <si>
    <t>Temp. Coefficient of Voc (V/℃)</t>
    <phoneticPr fontId="1" type="noConversion"/>
  </si>
  <si>
    <t>Temp. Coefficient of Vmp (V/℃)</t>
    <phoneticPr fontId="1" type="noConversion"/>
  </si>
  <si>
    <t>Temp Coefficient of Isc (A/℃)</t>
    <phoneticPr fontId="1" type="noConversion"/>
  </si>
  <si>
    <t>Nominal Operating Cell Temp (℃)</t>
    <phoneticPr fontId="1" type="noConversion"/>
  </si>
  <si>
    <t>无锡</t>
    <phoneticPr fontId="1" type="noConversion"/>
  </si>
  <si>
    <t>不同经纬度下的气象数据</t>
  </si>
  <si>
    <t>气象数据查询：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</si>
</sst>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6" formatCode="0_ "/>
    <numFmt numFmtId="177" formatCode="0_);[Red]\(0\)"/>
    <numFmt numFmtId="178" formatCode="0.0"/>
    <numFmt numFmtId="179" formatCode="0.00_ "/>
    <numFmt numFmtId="180" formatCode="0.00000_ "/>
    <numFmt numFmtId="181" formatCode="0.000_ "/>
    <numFmt numFmtId="182" formatCode="_(&quot;$&quot;* #,##0.00_);_(&quot;$&quot;* \(#,##0.00\);_(&quot;$&quot;* &quot;-&quot;??_);_(@_)"/>
    <numFmt numFmtId="183" formatCode="_(* #,##0.00_);_(* \(#,##0.00\);_(* &quot;-&quot;??_);_(@_)"/>
    <numFmt numFmtId="184" formatCode="0.00_);[Red]\(0.00\)"/>
    <numFmt numFmtId="185" formatCode="0.000"/>
    <numFmt numFmtId="186" formatCode="0\k\W"/>
    <numFmt numFmtId="187" formatCode="#,##0_ "/>
    <numFmt numFmtId="188" formatCode="#,##0.0000_ "/>
    <numFmt numFmtId="189" formatCode="#,##0.0000_);[Red]\(#,##0.0000\)"/>
    <numFmt numFmtId="190" formatCode="#,##0.00_ "/>
  </numFmts>
  <fonts count="12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宋体"/>
      <family val="2"/>
      <charset val="134"/>
    </font>
    <font>
      <sz val="11"/>
      <color theme="3"/>
      <name val="宋体"/>
      <family val="2"/>
      <charset val="134"/>
      <scheme val="minor"/>
    </font>
    <font>
      <b/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4"/>
      <name val="宋体"/>
      <family val="3"/>
      <charset val="134"/>
    </font>
    <font>
      <sz val="14"/>
      <name val="宋体"/>
      <family val="3"/>
      <charset val="134"/>
    </font>
    <font>
      <sz val="12"/>
      <name val="宋体"/>
      <family val="3"/>
      <charset val="134"/>
    </font>
    <font>
      <sz val="12"/>
      <name val="Times New Roman"/>
      <family val="1"/>
    </font>
    <font>
      <b/>
      <sz val="16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2" tint="-0.89999084444715716"/>
      <name val="宋体"/>
      <family val="2"/>
      <charset val="134"/>
      <scheme val="minor"/>
    </font>
    <font>
      <sz val="11"/>
      <color theme="2" tint="-0.89999084444715716"/>
      <name val="宋体"/>
      <family val="3"/>
      <charset val="134"/>
      <scheme val="minor"/>
    </font>
    <font>
      <b/>
      <sz val="12"/>
      <name val="宋体"/>
      <family val="2"/>
      <charset val="134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b/>
      <sz val="12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2"/>
      <name val="宋体"/>
      <family val="2"/>
      <charset val="134"/>
    </font>
    <font>
      <sz val="12"/>
      <name val="Arial"/>
      <family val="2"/>
    </font>
    <font>
      <sz val="12"/>
      <name val="新宋体"/>
      <family val="3"/>
      <charset val="134"/>
    </font>
    <font>
      <sz val="11"/>
      <color theme="1"/>
      <name val="宋体"/>
      <family val="2"/>
      <charset val="134"/>
      <scheme val="minor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1"/>
      <color theme="1"/>
      <name val="宋体"/>
      <family val="2"/>
      <scheme val="minor"/>
    </font>
    <font>
      <sz val="12"/>
      <name val="Calibri"/>
      <family val="2"/>
    </font>
    <font>
      <b/>
      <sz val="12"/>
      <color rgb="FF7030A0"/>
      <name val="Calibri"/>
      <family val="2"/>
    </font>
    <font>
      <b/>
      <sz val="12"/>
      <color theme="1"/>
      <name val="Calibri"/>
      <family val="2"/>
    </font>
    <font>
      <b/>
      <sz val="12"/>
      <color rgb="FF0070C0"/>
      <name val="Calibri"/>
      <family val="2"/>
    </font>
    <font>
      <sz val="12"/>
      <color rgb="FFFF0000"/>
      <name val="Calibri"/>
      <family val="2"/>
    </font>
    <font>
      <b/>
      <sz val="12"/>
      <color theme="1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宋体"/>
      <family val="2"/>
      <scheme val="minor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theme="3"/>
      <name val="宋体"/>
      <family val="2"/>
      <scheme val="minor"/>
    </font>
    <font>
      <b/>
      <sz val="18"/>
      <color theme="3"/>
      <name val="宋体"/>
      <family val="2"/>
      <scheme val="maj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006100"/>
      <name val="宋体"/>
      <family val="2"/>
      <scheme val="minor"/>
    </font>
    <font>
      <b/>
      <sz val="11"/>
      <color theme="1"/>
      <name val="宋体"/>
      <family val="2"/>
      <scheme val="minor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sz val="11"/>
      <color rgb="FFFF0000"/>
      <name val="宋体"/>
      <family val="2"/>
      <scheme val="minor"/>
    </font>
    <font>
      <sz val="11"/>
      <color rgb="FFFA7D00"/>
      <name val="宋体"/>
      <family val="2"/>
      <scheme val="minor"/>
    </font>
    <font>
      <sz val="11"/>
      <color rgb="FF9C6500"/>
      <name val="宋体"/>
      <family val="2"/>
      <scheme val="minor"/>
    </font>
    <font>
      <b/>
      <sz val="11"/>
      <color rgb="FF3F3F3F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C00000"/>
      <name val="宋体"/>
      <family val="3"/>
      <charset val="134"/>
      <scheme val="minor"/>
    </font>
    <font>
      <sz val="11"/>
      <color theme="0" tint="-0.499984740745262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name val="Arial Unicode MS"/>
      <family val="2"/>
      <charset val="134"/>
    </font>
    <font>
      <sz val="11"/>
      <color theme="0" tint="-0.499984740745262"/>
      <name val="Arial Unicode MS"/>
      <family val="2"/>
      <charset val="134"/>
    </font>
    <font>
      <sz val="11"/>
      <color theme="0"/>
      <name val="Arial Unicode MS"/>
      <family val="2"/>
      <charset val="134"/>
    </font>
    <font>
      <b/>
      <sz val="11"/>
      <color theme="1"/>
      <name val="Arial Unicode MS"/>
      <family val="2"/>
      <charset val="134"/>
    </font>
    <font>
      <b/>
      <sz val="11"/>
      <color theme="0" tint="-0.499984740745262"/>
      <name val="Arial Unicode MS"/>
      <family val="2"/>
      <charset val="134"/>
    </font>
    <font>
      <b/>
      <sz val="11"/>
      <color theme="0" tint="-0.499984740745262"/>
      <name val="宋体"/>
      <family val="3"/>
      <charset val="134"/>
      <scheme val="minor"/>
    </font>
    <font>
      <b/>
      <sz val="11"/>
      <name val="Arial Unicode MS"/>
      <family val="2"/>
      <charset val="134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color rgb="FFFF0000"/>
      <name val="新宋体"/>
      <family val="3"/>
      <charset val="134"/>
    </font>
    <font>
      <b/>
      <sz val="14"/>
      <color theme="1"/>
      <name val="黑体"/>
      <family val="3"/>
      <charset val="134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b/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8"/>
      <color indexed="8"/>
      <name val="宋体"/>
      <family val="3"/>
      <charset val="134"/>
    </font>
    <font>
      <sz val="18"/>
      <name val="宋体"/>
      <family val="3"/>
      <charset val="134"/>
    </font>
    <font>
      <sz val="11"/>
      <name val="宋体"/>
      <family val="3"/>
      <charset val="134"/>
    </font>
    <font>
      <b/>
      <sz val="18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2"/>
      <charset val="134"/>
    </font>
    <font>
      <sz val="12"/>
      <color theme="1"/>
      <name val="宋体"/>
      <family val="3"/>
      <charset val="134"/>
    </font>
    <font>
      <sz val="14"/>
      <name val="Arial"/>
      <family val="2"/>
    </font>
    <font>
      <sz val="20"/>
      <name val="Arial"/>
      <family val="2"/>
    </font>
    <font>
      <sz val="11"/>
      <color theme="1"/>
      <name val="Arial"/>
      <family val="2"/>
    </font>
    <font>
      <b/>
      <sz val="14"/>
      <name val="Arial"/>
      <family val="2"/>
    </font>
    <font>
      <sz val="12"/>
      <color theme="1"/>
      <name val="宋体"/>
      <family val="2"/>
      <charset val="134"/>
    </font>
    <font>
      <b/>
      <sz val="16"/>
      <name val="Arial"/>
      <family val="2"/>
    </font>
    <font>
      <sz val="16"/>
      <name val="Arial"/>
      <family val="2"/>
    </font>
    <font>
      <sz val="12"/>
      <color indexed="63"/>
      <name val="Arial"/>
      <family val="2"/>
    </font>
    <font>
      <vertAlign val="superscript"/>
      <sz val="12"/>
      <name val="Arial"/>
      <family val="2"/>
    </font>
    <font>
      <sz val="20"/>
      <color theme="1"/>
      <name val="Arial"/>
      <family val="2"/>
    </font>
    <font>
      <sz val="20"/>
      <color theme="1"/>
      <name val="宋体"/>
      <family val="3"/>
      <charset val="134"/>
    </font>
    <font>
      <sz val="12"/>
      <color rgb="FF006100"/>
      <name val="Arial"/>
      <family val="2"/>
    </font>
    <font>
      <sz val="20"/>
      <color rgb="FF00610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sz val="11"/>
      <color rgb="FFFF0000"/>
      <name val="Arial"/>
      <family val="2"/>
    </font>
    <font>
      <sz val="20"/>
      <color theme="1"/>
      <name val="宋体"/>
      <family val="2"/>
      <charset val="134"/>
    </font>
    <font>
      <sz val="16"/>
      <color theme="1"/>
      <name val="宋体"/>
      <family val="2"/>
      <charset val="134"/>
    </font>
    <font>
      <sz val="11"/>
      <color rgb="FFFF0000"/>
      <name val="宋体"/>
      <family val="2"/>
      <charset val="134"/>
    </font>
    <font>
      <sz val="11"/>
      <color rgb="FF9C0006"/>
      <name val="Arial"/>
      <family val="2"/>
    </font>
    <font>
      <sz val="12"/>
      <color rgb="FFFF0000"/>
      <name val="Arial"/>
      <family val="2"/>
    </font>
    <font>
      <u/>
      <sz val="11"/>
      <color theme="10"/>
      <name val="宋体"/>
      <family val="2"/>
      <charset val="134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FFCC"/>
        <bgColor indexed="64"/>
      </patternFill>
    </fill>
    <fill>
      <patternFill patternType="solid">
        <fgColor rgb="FFFFC7CE"/>
      </patternFill>
    </fill>
    <fill>
      <patternFill patternType="solid">
        <fgColor rgb="FFDFF8F9"/>
        <bgColor indexed="64"/>
      </patternFill>
    </fill>
    <fill>
      <patternFill patternType="solid">
        <fgColor rgb="FFFCFDDF"/>
        <bgColor indexed="64"/>
      </patternFill>
    </fill>
    <fill>
      <patternFill patternType="solid">
        <fgColor rgb="FFE7FFFE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FDFDA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39997558519241921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Dash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Dot">
        <color indexed="64"/>
      </top>
      <bottom style="thin">
        <color indexed="64"/>
      </bottom>
      <diagonal/>
    </border>
    <border>
      <left style="thin">
        <color indexed="64"/>
      </left>
      <right/>
      <top style="mediumDashDot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DashDot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mediumDashed">
        <color indexed="64"/>
      </bottom>
      <diagonal/>
    </border>
    <border>
      <left/>
      <right style="double">
        <color indexed="64"/>
      </right>
      <top style="thin">
        <color indexed="64"/>
      </top>
      <bottom style="mediumDashed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</borders>
  <cellStyleXfs count="1950">
    <xf numFmtId="0" fontId="0" fillId="0" borderId="0">
      <alignment vertical="center"/>
    </xf>
    <xf numFmtId="0" fontId="21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31" fillId="0" borderId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2" fillId="43" borderId="101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3" fillId="56" borderId="102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6" fillId="0" borderId="103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7" fillId="0" borderId="104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105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0" fillId="44" borderId="101" applyNumberFormat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3" fillId="45" borderId="107" applyNumberFormat="0" applyFon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0" fontId="54" fillId="43" borderId="108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6" fillId="0" borderId="10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0" fillId="0" borderId="92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93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0" fontId="64" fillId="0" borderId="98" applyNumberFormat="0" applyFill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5" fillId="15" borderId="62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6" fillId="16" borderId="96" applyNumberFormat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0" fontId="69" fillId="0" borderId="95" applyNumberFormat="0" applyFill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1" fillId="15" borderId="94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72" fillId="14" borderId="62" applyNumberForma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31" fillId="17" borderId="97" applyNumberFormat="0" applyFont="0" applyAlignment="0" applyProtection="0"/>
    <xf numFmtId="0" fontId="9" fillId="0" borderId="0">
      <alignment vertical="center"/>
    </xf>
    <xf numFmtId="0" fontId="124" fillId="0" borderId="0" applyNumberFormat="0" applyFill="0" applyBorder="0" applyAlignment="0" applyProtection="0">
      <alignment vertical="center"/>
    </xf>
  </cellStyleXfs>
  <cellXfs count="71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49" fontId="0" fillId="0" borderId="1" xfId="0" applyNumberFormat="1" applyBorder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>
      <alignment vertical="center"/>
    </xf>
    <xf numFmtId="49" fontId="0" fillId="2" borderId="1" xfId="0" applyNumberFormat="1" applyFill="1" applyBorder="1">
      <alignment vertical="center"/>
    </xf>
    <xf numFmtId="49" fontId="5" fillId="2" borderId="1" xfId="0" applyNumberFormat="1" applyFont="1" applyFill="1" applyBorder="1">
      <alignment vertical="center"/>
    </xf>
    <xf numFmtId="0" fontId="0" fillId="2" borderId="0" xfId="0" applyFill="1">
      <alignment vertical="center"/>
    </xf>
    <xf numFmtId="0" fontId="0" fillId="2" borderId="1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0" xfId="0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0" fillId="0" borderId="56" xfId="0" applyBorder="1" applyAlignment="1">
      <alignment vertical="center" wrapText="1"/>
    </xf>
    <xf numFmtId="0" fontId="0" fillId="3" borderId="55" xfId="0" applyFill="1" applyBorder="1" applyAlignment="1">
      <alignment horizontal="center" vertical="center"/>
    </xf>
    <xf numFmtId="0" fontId="17" fillId="3" borderId="4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49" xfId="0" applyFont="1" applyFill="1" applyBorder="1" applyAlignment="1">
      <alignment horizontal="center" vertical="center"/>
    </xf>
    <xf numFmtId="0" fontId="17" fillId="3" borderId="53" xfId="0" applyFont="1" applyFill="1" applyBorder="1" applyAlignment="1">
      <alignment horizontal="center" vertical="center"/>
    </xf>
    <xf numFmtId="0" fontId="17" fillId="3" borderId="54" xfId="0" applyFont="1" applyFill="1" applyBorder="1" applyAlignment="1">
      <alignment horizontal="center" vertical="center"/>
    </xf>
    <xf numFmtId="0" fontId="17" fillId="3" borderId="55" xfId="0" applyFont="1" applyFill="1" applyBorder="1" applyAlignment="1">
      <alignment horizontal="center" vertical="center"/>
    </xf>
    <xf numFmtId="0" fontId="19" fillId="3" borderId="49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54" xfId="0" applyFont="1" applyFill="1" applyBorder="1" applyAlignment="1">
      <alignment horizontal="center" vertical="center"/>
    </xf>
    <xf numFmtId="0" fontId="19" fillId="3" borderId="55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Border="1" applyAlignment="1">
      <alignment horizontal="center" vertical="center"/>
    </xf>
    <xf numFmtId="0" fontId="0" fillId="3" borderId="48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49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15" fillId="3" borderId="1" xfId="0" applyFont="1" applyFill="1" applyBorder="1">
      <alignment vertical="center"/>
    </xf>
    <xf numFmtId="0" fontId="15" fillId="3" borderId="1" xfId="0" applyFont="1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19" fillId="3" borderId="83" xfId="0" applyFont="1" applyFill="1" applyBorder="1" applyAlignment="1">
      <alignment horizontal="center" vertical="center"/>
    </xf>
    <xf numFmtId="0" fontId="0" fillId="3" borderId="86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 wrapText="1"/>
    </xf>
    <xf numFmtId="0" fontId="0" fillId="3" borderId="53" xfId="0" applyFill="1" applyBorder="1" applyAlignment="1">
      <alignment vertical="center"/>
    </xf>
    <xf numFmtId="0" fontId="0" fillId="3" borderId="54" xfId="0" applyFill="1" applyBorder="1" applyAlignment="1">
      <alignment vertical="center"/>
    </xf>
    <xf numFmtId="0" fontId="0" fillId="3" borderId="55" xfId="0" applyFill="1" applyBorder="1" applyAlignment="1">
      <alignment vertical="center"/>
    </xf>
    <xf numFmtId="0" fontId="15" fillId="3" borderId="54" xfId="0" applyFont="1" applyFill="1" applyBorder="1">
      <alignment vertical="center"/>
    </xf>
    <xf numFmtId="0" fontId="15" fillId="3" borderId="49" xfId="0" applyFont="1" applyFill="1" applyBorder="1" applyAlignment="1">
      <alignment horizontal="center" vertical="center"/>
    </xf>
    <xf numFmtId="0" fontId="15" fillId="3" borderId="54" xfId="0" applyFont="1" applyFill="1" applyBorder="1" applyAlignment="1">
      <alignment horizontal="center" vertical="center"/>
    </xf>
    <xf numFmtId="0" fontId="15" fillId="3" borderId="55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29" fillId="2" borderId="0" xfId="0" applyFont="1" applyFill="1">
      <alignment vertical="center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vertical="center"/>
    </xf>
    <xf numFmtId="0" fontId="30" fillId="42" borderId="99" xfId="0" applyFont="1" applyFill="1" applyBorder="1" applyAlignment="1">
      <alignment horizontal="center" vertical="center"/>
    </xf>
    <xf numFmtId="2" fontId="29" fillId="2" borderId="99" xfId="5" applyNumberFormat="1" applyFont="1" applyFill="1" applyBorder="1" applyAlignment="1">
      <alignment vertical="center" wrapText="1"/>
    </xf>
    <xf numFmtId="0" fontId="29" fillId="2" borderId="0" xfId="0" applyFont="1" applyFill="1" applyBorder="1">
      <alignment vertical="center"/>
    </xf>
    <xf numFmtId="10" fontId="32" fillId="2" borderId="0" xfId="0" applyNumberFormat="1" applyFont="1" applyFill="1" applyBorder="1" applyAlignment="1">
      <alignment horizontal="center" vertical="center"/>
    </xf>
    <xf numFmtId="2" fontId="29" fillId="2" borderId="0" xfId="5" applyNumberFormat="1" applyFont="1" applyFill="1" applyBorder="1" applyAlignment="1">
      <alignment vertical="center" wrapText="1"/>
    </xf>
    <xf numFmtId="10" fontId="33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29" fillId="2" borderId="100" xfId="0" applyFont="1" applyFill="1" applyBorder="1" applyAlignment="1">
      <alignment horizontal="center" vertical="center"/>
    </xf>
    <xf numFmtId="0" fontId="34" fillId="2" borderId="100" xfId="0" applyFont="1" applyFill="1" applyBorder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10" fontId="33" fillId="2" borderId="99" xfId="0" applyNumberFormat="1" applyFont="1" applyFill="1" applyBorder="1" applyAlignment="1">
      <alignment horizontal="center" vertical="center"/>
    </xf>
    <xf numFmtId="179" fontId="35" fillId="2" borderId="99" xfId="0" applyNumberFormat="1" applyFont="1" applyFill="1" applyBorder="1" applyAlignment="1">
      <alignment horizontal="center" vertical="center"/>
    </xf>
    <xf numFmtId="179" fontId="32" fillId="2" borderId="99" xfId="0" applyNumberFormat="1" applyFont="1" applyFill="1" applyBorder="1" applyAlignment="1">
      <alignment horizontal="center" vertical="center"/>
    </xf>
    <xf numFmtId="176" fontId="35" fillId="2" borderId="99" xfId="0" applyNumberFormat="1" applyFont="1" applyFill="1" applyBorder="1" applyAlignment="1">
      <alignment horizontal="center" vertical="center"/>
    </xf>
    <xf numFmtId="176" fontId="30" fillId="42" borderId="99" xfId="0" applyNumberFormat="1" applyFont="1" applyFill="1" applyBorder="1" applyAlignment="1">
      <alignment horizontal="center" vertical="center"/>
    </xf>
    <xf numFmtId="180" fontId="29" fillId="2" borderId="0" xfId="0" applyNumberFormat="1" applyFont="1" applyFill="1">
      <alignment vertical="center"/>
    </xf>
    <xf numFmtId="176" fontId="36" fillId="42" borderId="99" xfId="0" applyNumberFormat="1" applyFont="1" applyFill="1" applyBorder="1" applyAlignment="1">
      <alignment horizontal="center" vertical="center"/>
    </xf>
    <xf numFmtId="176" fontId="33" fillId="2" borderId="99" xfId="0" applyNumberFormat="1" applyFont="1" applyFill="1" applyBorder="1" applyAlignment="1">
      <alignment horizontal="center" vertical="center"/>
    </xf>
    <xf numFmtId="181" fontId="32" fillId="2" borderId="9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73" fillId="2" borderId="0" xfId="0" applyFont="1" applyFill="1">
      <alignment vertical="center"/>
    </xf>
    <xf numFmtId="0" fontId="73" fillId="2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right" vertical="center"/>
    </xf>
    <xf numFmtId="0" fontId="74" fillId="2" borderId="0" xfId="0" applyFont="1" applyFill="1">
      <alignment vertical="center"/>
    </xf>
    <xf numFmtId="184" fontId="0" fillId="2" borderId="0" xfId="0" applyNumberFormat="1" applyFill="1">
      <alignment vertical="center"/>
    </xf>
    <xf numFmtId="0" fontId="75" fillId="2" borderId="0" xfId="0" applyFont="1" applyFill="1">
      <alignment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184" fontId="73" fillId="2" borderId="0" xfId="0" applyNumberFormat="1" applyFont="1" applyFill="1" applyAlignment="1">
      <alignment horizontal="center" vertical="center"/>
    </xf>
    <xf numFmtId="2" fontId="76" fillId="42" borderId="110" xfId="0" applyNumberFormat="1" applyFont="1" applyFill="1" applyBorder="1" applyAlignment="1">
      <alignment horizontal="center" vertical="center"/>
    </xf>
    <xf numFmtId="2" fontId="77" fillId="2" borderId="111" xfId="0" applyNumberFormat="1" applyFont="1" applyFill="1" applyBorder="1" applyAlignment="1">
      <alignment horizontal="center" vertical="center"/>
    </xf>
    <xf numFmtId="184" fontId="77" fillId="2" borderId="111" xfId="0" applyNumberFormat="1" applyFont="1" applyFill="1" applyBorder="1" applyAlignment="1">
      <alignment horizontal="center" vertical="center"/>
    </xf>
    <xf numFmtId="0" fontId="78" fillId="42" borderId="110" xfId="0" applyFont="1" applyFill="1" applyBorder="1" applyAlignment="1">
      <alignment horizontal="center" vertical="center"/>
    </xf>
    <xf numFmtId="0" fontId="77" fillId="2" borderId="111" xfId="0" applyFont="1" applyFill="1" applyBorder="1" applyAlignment="1">
      <alignment horizontal="center" vertical="center"/>
    </xf>
    <xf numFmtId="0" fontId="78" fillId="42" borderId="0" xfId="0" applyFont="1" applyFill="1" applyBorder="1" applyAlignment="1">
      <alignment horizontal="center" vertical="center"/>
    </xf>
    <xf numFmtId="2" fontId="76" fillId="42" borderId="0" xfId="0" applyNumberFormat="1" applyFont="1" applyFill="1" applyBorder="1" applyAlignment="1">
      <alignment horizontal="center" vertical="center"/>
    </xf>
    <xf numFmtId="2" fontId="77" fillId="2" borderId="16" xfId="0" applyNumberFormat="1" applyFont="1" applyFill="1" applyBorder="1" applyAlignment="1">
      <alignment horizontal="center" vertical="center"/>
    </xf>
    <xf numFmtId="184" fontId="77" fillId="2" borderId="16" xfId="0" applyNumberFormat="1" applyFont="1" applyFill="1" applyBorder="1" applyAlignment="1">
      <alignment horizontal="center" vertical="center"/>
    </xf>
    <xf numFmtId="184" fontId="77" fillId="2" borderId="0" xfId="0" applyNumberFormat="1" applyFont="1" applyFill="1" applyBorder="1" applyAlignment="1">
      <alignment horizontal="center" vertical="center"/>
    </xf>
    <xf numFmtId="0" fontId="77" fillId="2" borderId="16" xfId="0" applyFont="1" applyFill="1" applyBorder="1" applyAlignment="1">
      <alignment horizontal="center" vertical="center"/>
    </xf>
    <xf numFmtId="2" fontId="76" fillId="58" borderId="110" xfId="0" applyNumberFormat="1" applyFont="1" applyFill="1" applyBorder="1" applyAlignment="1">
      <alignment horizontal="center" vertical="center"/>
    </xf>
    <xf numFmtId="2" fontId="76" fillId="58" borderId="0" xfId="0" applyNumberFormat="1" applyFont="1" applyFill="1" applyBorder="1" applyAlignment="1">
      <alignment horizontal="center" vertical="center"/>
    </xf>
    <xf numFmtId="2" fontId="77" fillId="2" borderId="112" xfId="0" applyNumberFormat="1" applyFont="1" applyFill="1" applyBorder="1" applyAlignment="1">
      <alignment horizontal="center" vertical="center"/>
    </xf>
    <xf numFmtId="0" fontId="78" fillId="42" borderId="58" xfId="0" applyFont="1" applyFill="1" applyBorder="1" applyAlignment="1">
      <alignment horizontal="center" vertical="center"/>
    </xf>
    <xf numFmtId="2" fontId="76" fillId="58" borderId="113" xfId="0" applyNumberFormat="1" applyFont="1" applyFill="1" applyBorder="1" applyAlignment="1">
      <alignment horizontal="center" vertical="center"/>
    </xf>
    <xf numFmtId="0" fontId="78" fillId="42" borderId="114" xfId="0" applyFont="1" applyFill="1" applyBorder="1" applyAlignment="1">
      <alignment horizontal="center" vertical="center"/>
    </xf>
    <xf numFmtId="2" fontId="76" fillId="58" borderId="115" xfId="0" applyNumberFormat="1" applyFont="1" applyFill="1" applyBorder="1" applyAlignment="1">
      <alignment horizontal="center" vertical="center"/>
    </xf>
    <xf numFmtId="2" fontId="76" fillId="58" borderId="116" xfId="0" applyNumberFormat="1" applyFont="1" applyFill="1" applyBorder="1" applyAlignment="1">
      <alignment horizontal="center" vertical="center"/>
    </xf>
    <xf numFmtId="2" fontId="77" fillId="2" borderId="67" xfId="0" applyNumberFormat="1" applyFont="1" applyFill="1" applyBorder="1" applyAlignment="1">
      <alignment horizontal="center" vertical="center"/>
    </xf>
    <xf numFmtId="184" fontId="77" fillId="2" borderId="67" xfId="0" applyNumberFormat="1" applyFont="1" applyFill="1" applyBorder="1" applyAlignment="1">
      <alignment horizontal="center" vertical="center"/>
    </xf>
    <xf numFmtId="184" fontId="77" fillId="2" borderId="56" xfId="0" applyNumberFormat="1" applyFont="1" applyFill="1" applyBorder="1" applyAlignment="1">
      <alignment horizontal="center" vertical="center"/>
    </xf>
    <xf numFmtId="0" fontId="78" fillId="42" borderId="56" xfId="0" applyFont="1" applyFill="1" applyBorder="1" applyAlignment="1">
      <alignment horizontal="center" vertical="center"/>
    </xf>
    <xf numFmtId="0" fontId="77" fillId="2" borderId="67" xfId="0" applyFont="1" applyFill="1" applyBorder="1" applyAlignment="1">
      <alignment horizontal="center" vertical="center"/>
    </xf>
    <xf numFmtId="0" fontId="78" fillId="42" borderId="74" xfId="0" applyFont="1" applyFill="1" applyBorder="1" applyAlignment="1">
      <alignment horizontal="center" vertical="center"/>
    </xf>
    <xf numFmtId="2" fontId="77" fillId="2" borderId="117" xfId="0" applyNumberFormat="1" applyFont="1" applyFill="1" applyBorder="1" applyAlignment="1">
      <alignment horizontal="center" vertical="center"/>
    </xf>
    <xf numFmtId="184" fontId="77" fillId="2" borderId="110" xfId="0" applyNumberFormat="1" applyFont="1" applyFill="1" applyBorder="1" applyAlignment="1">
      <alignment horizontal="center" vertical="center"/>
    </xf>
    <xf numFmtId="2" fontId="77" fillId="2" borderId="118" xfId="0" applyNumberFormat="1" applyFont="1" applyFill="1" applyBorder="1" applyAlignment="1">
      <alignment horizontal="center" vertical="center"/>
    </xf>
    <xf numFmtId="184" fontId="77" fillId="2" borderId="15" xfId="0" applyNumberFormat="1" applyFont="1" applyFill="1" applyBorder="1" applyAlignment="1">
      <alignment horizontal="center" vertical="center"/>
    </xf>
    <xf numFmtId="0" fontId="79" fillId="2" borderId="15" xfId="0" applyFont="1" applyFill="1" applyBorder="1" applyAlignment="1">
      <alignment horizontal="center" vertical="center" wrapText="1"/>
    </xf>
    <xf numFmtId="0" fontId="80" fillId="2" borderId="15" xfId="0" applyFont="1" applyFill="1" applyBorder="1" applyAlignment="1">
      <alignment horizontal="center" vertical="center" wrapText="1"/>
    </xf>
    <xf numFmtId="184" fontId="81" fillId="2" borderId="15" xfId="0" applyNumberFormat="1" applyFont="1" applyFill="1" applyBorder="1" applyAlignment="1">
      <alignment horizontal="center" vertical="center" wrapText="1"/>
    </xf>
    <xf numFmtId="184" fontId="81" fillId="2" borderId="9" xfId="0" applyNumberFormat="1" applyFont="1" applyFill="1" applyBorder="1" applyAlignment="1">
      <alignment horizontal="center" vertical="center" wrapText="1"/>
    </xf>
    <xf numFmtId="0" fontId="82" fillId="2" borderId="10" xfId="0" applyFont="1" applyFill="1" applyBorder="1" applyAlignment="1">
      <alignment horizontal="center" vertical="center" wrapText="1"/>
    </xf>
    <xf numFmtId="0" fontId="79" fillId="2" borderId="9" xfId="0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horizontal="center" vertical="center" wrapText="1"/>
    </xf>
    <xf numFmtId="0" fontId="53" fillId="0" borderId="0" xfId="1653"/>
    <xf numFmtId="0" fontId="53" fillId="0" borderId="0" xfId="1653" applyAlignment="1">
      <alignment horizontal="center" vertical="center"/>
    </xf>
    <xf numFmtId="0" fontId="53" fillId="59" borderId="0" xfId="1653" applyFill="1"/>
    <xf numFmtId="178" fontId="83" fillId="59" borderId="55" xfId="1653" applyNumberFormat="1" applyFont="1" applyFill="1" applyBorder="1" applyAlignment="1">
      <alignment horizontal="center" vertical="center"/>
    </xf>
    <xf numFmtId="178" fontId="83" fillId="59" borderId="54" xfId="1653" applyNumberFormat="1" applyFont="1" applyFill="1" applyBorder="1" applyAlignment="1">
      <alignment horizontal="center" vertical="center"/>
    </xf>
    <xf numFmtId="178" fontId="83" fillId="59" borderId="64" xfId="1653" applyNumberFormat="1" applyFont="1" applyFill="1" applyBorder="1" applyAlignment="1">
      <alignment horizontal="center" vertical="center"/>
    </xf>
    <xf numFmtId="0" fontId="83" fillId="59" borderId="119" xfId="1653" applyFont="1" applyFill="1" applyBorder="1" applyAlignment="1">
      <alignment horizontal="center" vertical="center"/>
    </xf>
    <xf numFmtId="1" fontId="83" fillId="59" borderId="63" xfId="1653" applyNumberFormat="1" applyFont="1" applyFill="1" applyBorder="1" applyAlignment="1">
      <alignment horizontal="center" vertical="center"/>
    </xf>
    <xf numFmtId="0" fontId="83" fillId="59" borderId="54" xfId="1653" applyFont="1" applyFill="1" applyBorder="1" applyAlignment="1">
      <alignment horizontal="center" vertical="center"/>
    </xf>
    <xf numFmtId="1" fontId="83" fillId="59" borderId="54" xfId="1653" applyNumberFormat="1" applyFont="1" applyFill="1" applyBorder="1" applyAlignment="1">
      <alignment horizontal="center" vertical="center"/>
    </xf>
    <xf numFmtId="0" fontId="83" fillId="59" borderId="53" xfId="1653" applyFont="1" applyFill="1" applyBorder="1" applyAlignment="1">
      <alignment horizontal="center" vertical="center"/>
    </xf>
    <xf numFmtId="0" fontId="84" fillId="0" borderId="0" xfId="1653" applyFont="1" applyAlignment="1">
      <alignment horizontal="right" vertical="center"/>
    </xf>
    <xf numFmtId="178" fontId="83" fillId="59" borderId="49" xfId="1653" applyNumberFormat="1" applyFont="1" applyFill="1" applyBorder="1" applyAlignment="1">
      <alignment horizontal="center" vertical="center"/>
    </xf>
    <xf numFmtId="178" fontId="83" fillId="59" borderId="1" xfId="1653" applyNumberFormat="1" applyFont="1" applyFill="1" applyBorder="1" applyAlignment="1">
      <alignment horizontal="center" vertical="center"/>
    </xf>
    <xf numFmtId="178" fontId="83" fillId="59" borderId="6" xfId="1653" applyNumberFormat="1" applyFont="1" applyFill="1" applyBorder="1" applyAlignment="1">
      <alignment horizontal="center" vertical="center"/>
    </xf>
    <xf numFmtId="178" fontId="83" fillId="59" borderId="120" xfId="1653" applyNumberFormat="1" applyFont="1" applyFill="1" applyBorder="1" applyAlignment="1">
      <alignment horizontal="center" vertical="center"/>
    </xf>
    <xf numFmtId="178" fontId="83" fillId="59" borderId="4" xfId="1653" applyNumberFormat="1" applyFont="1" applyFill="1" applyBorder="1" applyAlignment="1">
      <alignment horizontal="center" vertical="center"/>
    </xf>
    <xf numFmtId="178" fontId="83" fillId="59" borderId="48" xfId="1653" applyNumberFormat="1" applyFont="1" applyFill="1" applyBorder="1" applyAlignment="1">
      <alignment horizontal="center" vertical="center"/>
    </xf>
    <xf numFmtId="0" fontId="83" fillId="59" borderId="49" xfId="1653" applyFont="1" applyFill="1" applyBorder="1" applyAlignment="1">
      <alignment horizontal="center" vertical="center"/>
    </xf>
    <xf numFmtId="0" fontId="83" fillId="59" borderId="1" xfId="1653" applyFont="1" applyFill="1" applyBorder="1" applyAlignment="1">
      <alignment horizontal="center" vertical="center"/>
    </xf>
    <xf numFmtId="185" fontId="83" fillId="59" borderId="49" xfId="1653" applyNumberFormat="1" applyFont="1" applyFill="1" applyBorder="1" applyAlignment="1">
      <alignment horizontal="center" vertical="center" wrapText="1"/>
    </xf>
    <xf numFmtId="185" fontId="83" fillId="59" borderId="1" xfId="1653" applyNumberFormat="1" applyFont="1" applyFill="1" applyBorder="1" applyAlignment="1">
      <alignment horizontal="center" vertical="center" wrapText="1"/>
    </xf>
    <xf numFmtId="185" fontId="83" fillId="59" borderId="6" xfId="1653" applyNumberFormat="1" applyFont="1" applyFill="1" applyBorder="1" applyAlignment="1">
      <alignment horizontal="center" vertical="center" wrapText="1"/>
    </xf>
    <xf numFmtId="185" fontId="83" fillId="59" borderId="120" xfId="1653" applyNumberFormat="1" applyFont="1" applyFill="1" applyBorder="1" applyAlignment="1">
      <alignment horizontal="center" vertical="center" wrapText="1"/>
    </xf>
    <xf numFmtId="185" fontId="83" fillId="59" borderId="4" xfId="1653" applyNumberFormat="1" applyFont="1" applyFill="1" applyBorder="1" applyAlignment="1">
      <alignment horizontal="center" vertical="center" wrapText="1"/>
    </xf>
    <xf numFmtId="185" fontId="83" fillId="59" borderId="48" xfId="1653" applyNumberFormat="1" applyFont="1" applyFill="1" applyBorder="1" applyAlignment="1">
      <alignment horizontal="center" vertical="center" wrapText="1"/>
    </xf>
    <xf numFmtId="185" fontId="83" fillId="0" borderId="0" xfId="1653" applyNumberFormat="1" applyFont="1" applyAlignment="1">
      <alignment horizontal="center" vertical="center"/>
    </xf>
    <xf numFmtId="185" fontId="83" fillId="0" borderId="0" xfId="1653" applyNumberFormat="1" applyFont="1"/>
    <xf numFmtId="49" fontId="85" fillId="59" borderId="49" xfId="1653" applyNumberFormat="1" applyFont="1" applyFill="1" applyBorder="1" applyAlignment="1">
      <alignment horizontal="center" vertical="center"/>
    </xf>
    <xf numFmtId="49" fontId="85" fillId="59" borderId="1" xfId="1653" applyNumberFormat="1" applyFont="1" applyFill="1" applyBorder="1" applyAlignment="1">
      <alignment horizontal="center" vertical="center"/>
    </xf>
    <xf numFmtId="49" fontId="85" fillId="59" borderId="6" xfId="1653" applyNumberFormat="1" applyFont="1" applyFill="1" applyBorder="1" applyAlignment="1">
      <alignment horizontal="center" vertical="center"/>
    </xf>
    <xf numFmtId="49" fontId="85" fillId="59" borderId="121" xfId="1653" applyNumberFormat="1" applyFont="1" applyFill="1" applyBorder="1" applyAlignment="1">
      <alignment horizontal="center" vertical="center"/>
    </xf>
    <xf numFmtId="49" fontId="85" fillId="59" borderId="4" xfId="1653" applyNumberFormat="1" applyFont="1" applyFill="1" applyBorder="1" applyAlignment="1">
      <alignment horizontal="center" vertical="center"/>
    </xf>
    <xf numFmtId="49" fontId="85" fillId="59" borderId="48" xfId="1653" applyNumberFormat="1" applyFont="1" applyFill="1" applyBorder="1" applyAlignment="1">
      <alignment horizontal="center" vertical="center"/>
    </xf>
    <xf numFmtId="0" fontId="53" fillId="0" borderId="0" xfId="1653" applyBorder="1" applyAlignment="1">
      <alignment horizontal="center" vertical="center"/>
    </xf>
    <xf numFmtId="49" fontId="53" fillId="0" borderId="0" xfId="1653" applyNumberFormat="1" applyBorder="1" applyAlignment="1">
      <alignment horizontal="center"/>
    </xf>
    <xf numFmtId="2" fontId="83" fillId="0" borderId="0" xfId="1653" applyNumberFormat="1" applyFont="1" applyAlignment="1">
      <alignment horizontal="center" vertical="center"/>
    </xf>
    <xf numFmtId="0" fontId="53" fillId="0" borderId="0" xfId="1653" applyBorder="1"/>
    <xf numFmtId="178" fontId="83" fillId="59" borderId="119" xfId="1653" applyNumberFormat="1" applyFont="1" applyFill="1" applyBorder="1" applyAlignment="1">
      <alignment horizontal="center" vertical="center"/>
    </xf>
    <xf numFmtId="178" fontId="83" fillId="59" borderId="63" xfId="1653" applyNumberFormat="1" applyFont="1" applyFill="1" applyBorder="1" applyAlignment="1">
      <alignment horizontal="center" vertical="center"/>
    </xf>
    <xf numFmtId="178" fontId="83" fillId="59" borderId="53" xfId="1653" applyNumberFormat="1" applyFont="1" applyFill="1" applyBorder="1" applyAlignment="1">
      <alignment horizontal="center" vertical="center"/>
    </xf>
    <xf numFmtId="1" fontId="83" fillId="59" borderId="120" xfId="1653" applyNumberFormat="1" applyFont="1" applyFill="1" applyBorder="1" applyAlignment="1">
      <alignment horizontal="center" vertical="center"/>
    </xf>
    <xf numFmtId="1" fontId="83" fillId="59" borderId="4" xfId="1653" applyNumberFormat="1" applyFont="1" applyFill="1" applyBorder="1" applyAlignment="1">
      <alignment horizontal="center" vertical="center"/>
    </xf>
    <xf numFmtId="1" fontId="83" fillId="59" borderId="1" xfId="1653" applyNumberFormat="1" applyFont="1" applyFill="1" applyBorder="1" applyAlignment="1">
      <alignment horizontal="center" vertical="center"/>
    </xf>
    <xf numFmtId="1" fontId="83" fillId="59" borderId="48" xfId="1653" applyNumberFormat="1" applyFont="1" applyFill="1" applyBorder="1" applyAlignment="1">
      <alignment horizontal="center" vertical="center"/>
    </xf>
    <xf numFmtId="1" fontId="83" fillId="59" borderId="49" xfId="1653" applyNumberFormat="1" applyFont="1" applyFill="1" applyBorder="1" applyAlignment="1">
      <alignment horizontal="center" vertical="center"/>
    </xf>
    <xf numFmtId="0" fontId="85" fillId="59" borderId="49" xfId="1653" applyFont="1" applyFill="1" applyBorder="1" applyAlignment="1">
      <alignment horizontal="center" vertical="center" wrapText="1"/>
    </xf>
    <xf numFmtId="0" fontId="85" fillId="59" borderId="1" xfId="1653" applyFont="1" applyFill="1" applyBorder="1" applyAlignment="1">
      <alignment horizontal="center" vertical="center" wrapText="1"/>
    </xf>
    <xf numFmtId="0" fontId="85" fillId="59" borderId="6" xfId="1653" applyFont="1" applyFill="1" applyBorder="1" applyAlignment="1">
      <alignment horizontal="center" vertical="center" wrapText="1"/>
    </xf>
    <xf numFmtId="0" fontId="85" fillId="59" borderId="121" xfId="1653" applyFont="1" applyFill="1" applyBorder="1" applyAlignment="1">
      <alignment horizontal="center" vertical="center" wrapText="1"/>
    </xf>
    <xf numFmtId="0" fontId="85" fillId="59" borderId="4" xfId="1653" applyFont="1" applyFill="1" applyBorder="1" applyAlignment="1">
      <alignment horizontal="center" vertical="center" wrapText="1"/>
    </xf>
    <xf numFmtId="0" fontId="85" fillId="59" borderId="48" xfId="1653" applyFont="1" applyFill="1" applyBorder="1" applyAlignment="1">
      <alignment horizontal="center" vertical="center" wrapText="1"/>
    </xf>
    <xf numFmtId="0" fontId="83" fillId="59" borderId="120" xfId="1653" applyFont="1" applyFill="1" applyBorder="1" applyAlignment="1">
      <alignment horizontal="center" vertical="center"/>
    </xf>
    <xf numFmtId="0" fontId="83" fillId="59" borderId="48" xfId="1653" applyFont="1" applyFill="1" applyBorder="1" applyAlignment="1">
      <alignment horizontal="center" vertical="center"/>
    </xf>
    <xf numFmtId="2" fontId="83" fillId="59" borderId="55" xfId="1653" applyNumberFormat="1" applyFont="1" applyFill="1" applyBorder="1" applyAlignment="1">
      <alignment horizontal="center" vertical="center"/>
    </xf>
    <xf numFmtId="2" fontId="83" fillId="59" borderId="54" xfId="1653" applyNumberFormat="1" applyFont="1" applyFill="1" applyBorder="1" applyAlignment="1">
      <alignment horizontal="center" vertical="center"/>
    </xf>
    <xf numFmtId="2" fontId="83" fillId="59" borderId="64" xfId="1653" applyNumberFormat="1" applyFont="1" applyFill="1" applyBorder="1" applyAlignment="1">
      <alignment horizontal="center" vertical="center"/>
    </xf>
    <xf numFmtId="1" fontId="84" fillId="0" borderId="0" xfId="1653" applyNumberFormat="1" applyFont="1" applyAlignment="1">
      <alignment horizontal="right" vertical="center"/>
    </xf>
    <xf numFmtId="1" fontId="83" fillId="59" borderId="6" xfId="1653" applyNumberFormat="1" applyFont="1" applyFill="1" applyBorder="1" applyAlignment="1">
      <alignment horizontal="center" vertical="center"/>
    </xf>
    <xf numFmtId="2" fontId="83" fillId="59" borderId="1" xfId="1653" applyNumberFormat="1" applyFont="1" applyFill="1" applyBorder="1" applyAlignment="1">
      <alignment horizontal="center" vertical="center"/>
    </xf>
    <xf numFmtId="2" fontId="83" fillId="59" borderId="48" xfId="1653" applyNumberFormat="1" applyFont="1" applyFill="1" applyBorder="1" applyAlignment="1">
      <alignment horizontal="center" vertical="center"/>
    </xf>
    <xf numFmtId="0" fontId="83" fillId="0" borderId="0" xfId="1653" applyFont="1" applyBorder="1" applyAlignment="1">
      <alignment horizontal="center" vertical="center"/>
    </xf>
    <xf numFmtId="0" fontId="83" fillId="0" borderId="0" xfId="1653" applyFont="1" applyBorder="1" applyAlignment="1">
      <alignment horizontal="center"/>
    </xf>
    <xf numFmtId="0" fontId="86" fillId="0" borderId="0" xfId="1653" applyFont="1"/>
    <xf numFmtId="0" fontId="16" fillId="0" borderId="1" xfId="0" applyFont="1" applyBorder="1" applyAlignment="1">
      <alignment horizontal="center" vertical="center"/>
    </xf>
    <xf numFmtId="0" fontId="2" fillId="60" borderId="1" xfId="0" applyFont="1" applyFill="1" applyBorder="1">
      <alignment vertical="center"/>
    </xf>
    <xf numFmtId="0" fontId="2" fillId="6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62" borderId="1" xfId="0" applyFont="1" applyFill="1" applyBorder="1" applyAlignment="1">
      <alignment horizontal="center" wrapText="1"/>
    </xf>
    <xf numFmtId="0" fontId="0" fillId="63" borderId="1" xfId="0" applyFont="1" applyFill="1" applyBorder="1" applyAlignment="1">
      <alignment horizontal="center" wrapText="1"/>
    </xf>
    <xf numFmtId="0" fontId="0" fillId="64" borderId="1" xfId="0" applyFont="1" applyFill="1" applyBorder="1" applyAlignment="1">
      <alignment horizontal="center" wrapText="1"/>
    </xf>
    <xf numFmtId="0" fontId="0" fillId="65" borderId="1" xfId="0" applyFont="1" applyFill="1" applyBorder="1" applyAlignment="1">
      <alignment horizontal="center" wrapText="1"/>
    </xf>
    <xf numFmtId="0" fontId="0" fillId="66" borderId="1" xfId="0" applyFont="1" applyFill="1" applyBorder="1" applyAlignment="1">
      <alignment horizontal="center" wrapText="1"/>
    </xf>
    <xf numFmtId="0" fontId="0" fillId="67" borderId="1" xfId="0" applyFont="1" applyFill="1" applyBorder="1" applyAlignment="1">
      <alignment horizontal="center" wrapText="1"/>
    </xf>
    <xf numFmtId="0" fontId="0" fillId="68" borderId="1" xfId="0" applyFont="1" applyFill="1" applyBorder="1" applyAlignment="1">
      <alignment horizontal="center" wrapText="1"/>
    </xf>
    <xf numFmtId="0" fontId="0" fillId="69" borderId="1" xfId="0" applyFont="1" applyFill="1" applyBorder="1" applyAlignment="1">
      <alignment horizontal="center" wrapText="1"/>
    </xf>
    <xf numFmtId="0" fontId="0" fillId="70" borderId="1" xfId="0" applyFont="1" applyFill="1" applyBorder="1" applyAlignment="1">
      <alignment horizontal="center" wrapText="1"/>
    </xf>
    <xf numFmtId="0" fontId="0" fillId="71" borderId="1" xfId="0" applyFont="1" applyFill="1" applyBorder="1" applyAlignment="1">
      <alignment horizontal="center" wrapText="1"/>
    </xf>
    <xf numFmtId="0" fontId="0" fillId="72" borderId="1" xfId="0" applyFont="1" applyFill="1" applyBorder="1" applyAlignment="1">
      <alignment horizontal="center" wrapText="1"/>
    </xf>
    <xf numFmtId="0" fontId="0" fillId="73" borderId="1" xfId="0" applyFont="1" applyFill="1" applyBorder="1" applyAlignment="1">
      <alignment horizontal="center" wrapText="1"/>
    </xf>
    <xf numFmtId="0" fontId="0" fillId="74" borderId="1" xfId="0" applyFont="1" applyFill="1" applyBorder="1" applyAlignment="1">
      <alignment horizontal="center" wrapText="1"/>
    </xf>
    <xf numFmtId="0" fontId="0" fillId="75" borderId="1" xfId="0" applyFont="1" applyFill="1" applyBorder="1" applyAlignment="1">
      <alignment horizontal="center" wrapText="1"/>
    </xf>
    <xf numFmtId="0" fontId="0" fillId="76" borderId="1" xfId="0" applyFont="1" applyFill="1" applyBorder="1" applyAlignment="1">
      <alignment horizontal="center" wrapText="1"/>
    </xf>
    <xf numFmtId="0" fontId="0" fillId="77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92" fillId="0" borderId="0" xfId="0" applyFont="1" applyAlignment="1">
      <alignment vertical="center"/>
    </xf>
    <xf numFmtId="0" fontId="92" fillId="0" borderId="0" xfId="0" applyFont="1" applyFill="1" applyAlignment="1">
      <alignment vertical="center"/>
    </xf>
    <xf numFmtId="0" fontId="92" fillId="62" borderId="68" xfId="0" applyNumberFormat="1" applyFont="1" applyFill="1" applyBorder="1" applyAlignment="1">
      <alignment vertical="center"/>
    </xf>
    <xf numFmtId="0" fontId="92" fillId="62" borderId="15" xfId="0" applyNumberFormat="1" applyFont="1" applyFill="1" applyBorder="1" applyAlignment="1">
      <alignment vertical="center"/>
    </xf>
    <xf numFmtId="0" fontId="92" fillId="62" borderId="122" xfId="0" applyNumberFormat="1" applyFont="1" applyFill="1" applyBorder="1" applyAlignment="1">
      <alignment vertical="center"/>
    </xf>
    <xf numFmtId="0" fontId="92" fillId="78" borderId="1" xfId="0" applyNumberFormat="1" applyFont="1" applyFill="1" applyBorder="1" applyAlignment="1">
      <alignment horizontal="center" vertical="center"/>
    </xf>
    <xf numFmtId="0" fontId="92" fillId="74" borderId="1" xfId="0" applyFont="1" applyFill="1" applyBorder="1" applyAlignment="1">
      <alignment vertical="center"/>
    </xf>
    <xf numFmtId="179" fontId="0" fillId="74" borderId="1" xfId="1948" applyNumberFormat="1" applyFont="1" applyFill="1" applyBorder="1" applyAlignment="1" applyProtection="1">
      <alignment horizontal="justify" vertical="center"/>
      <protection locked="0"/>
    </xf>
    <xf numFmtId="179" fontId="92" fillId="65" borderId="1" xfId="0" applyNumberFormat="1" applyFont="1" applyFill="1" applyBorder="1" applyAlignment="1" applyProtection="1">
      <alignment horizontal="center" vertical="center"/>
      <protection hidden="1"/>
    </xf>
    <xf numFmtId="179" fontId="92" fillId="78" borderId="1" xfId="0" applyNumberFormat="1" applyFont="1" applyFill="1" applyBorder="1" applyAlignment="1" applyProtection="1">
      <alignment horizontal="center" vertical="center"/>
      <protection locked="0"/>
    </xf>
    <xf numFmtId="179" fontId="92" fillId="78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13" fillId="0" borderId="123" xfId="0" applyFont="1" applyBorder="1" applyAlignment="1">
      <alignment horizontal="center" wrapText="1"/>
    </xf>
    <xf numFmtId="0" fontId="13" fillId="0" borderId="124" xfId="0" applyFont="1" applyBorder="1" applyAlignment="1">
      <alignment horizontal="center" wrapText="1"/>
    </xf>
    <xf numFmtId="0" fontId="13" fillId="0" borderId="125" xfId="0" applyFont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9" fontId="0" fillId="0" borderId="1" xfId="0" applyNumberFormat="1" applyFont="1" applyFill="1" applyBorder="1" applyAlignment="1">
      <alignment horizontal="center" wrapText="1"/>
    </xf>
    <xf numFmtId="0" fontId="13" fillId="0" borderId="126" xfId="0" applyFont="1" applyBorder="1" applyAlignment="1">
      <alignment horizontal="center" wrapText="1"/>
    </xf>
    <xf numFmtId="0" fontId="13" fillId="0" borderId="127" xfId="0" applyFont="1" applyBorder="1" applyAlignment="1">
      <alignment horizontal="center" wrapText="1"/>
    </xf>
    <xf numFmtId="0" fontId="0" fillId="0" borderId="128" xfId="0" applyBorder="1" applyAlignment="1">
      <alignment horizontal="center" wrapText="1"/>
    </xf>
    <xf numFmtId="9" fontId="13" fillId="0" borderId="129" xfId="0" applyNumberFormat="1" applyFont="1" applyBorder="1" applyAlignment="1">
      <alignment horizontal="center" wrapText="1"/>
    </xf>
    <xf numFmtId="0" fontId="0" fillId="0" borderId="127" xfId="0" applyBorder="1" applyAlignment="1">
      <alignment horizontal="center" wrapText="1"/>
    </xf>
    <xf numFmtId="0" fontId="13" fillId="0" borderId="128" xfId="0" applyFont="1" applyBorder="1" applyAlignment="1">
      <alignment horizontal="center" wrapText="1"/>
    </xf>
    <xf numFmtId="0" fontId="0" fillId="0" borderId="130" xfId="0" applyBorder="1" applyAlignment="1">
      <alignment horizontal="center" wrapText="1"/>
    </xf>
    <xf numFmtId="0" fontId="13" fillId="0" borderId="131" xfId="0" applyFont="1" applyBorder="1" applyAlignment="1">
      <alignment horizontal="center" wrapText="1"/>
    </xf>
    <xf numFmtId="9" fontId="13" fillId="0" borderId="132" xfId="0" applyNumberFormat="1" applyFont="1" applyBorder="1" applyAlignment="1">
      <alignment horizontal="center" wrapText="1"/>
    </xf>
    <xf numFmtId="0" fontId="13" fillId="0" borderId="0" xfId="0" applyFont="1" applyAlignment="1"/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protection locked="0"/>
    </xf>
    <xf numFmtId="0" fontId="13" fillId="0" borderId="0" xfId="0" applyFont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indent="3"/>
      <protection locked="0"/>
    </xf>
    <xf numFmtId="0" fontId="95" fillId="0" borderId="0" xfId="0" applyFont="1" applyAlignment="1" applyProtection="1">
      <alignment horizontal="justify"/>
      <protection locked="0"/>
    </xf>
    <xf numFmtId="0" fontId="0" fillId="0" borderId="0" xfId="0" applyAlignment="1" applyProtection="1">
      <alignment horizontal="left" indent="3"/>
      <protection locked="0"/>
    </xf>
    <xf numFmtId="0" fontId="26" fillId="0" borderId="0" xfId="0" applyFont="1" applyAlignment="1" applyProtection="1">
      <protection locked="0"/>
    </xf>
    <xf numFmtId="187" fontId="0" fillId="0" borderId="1" xfId="0" applyNumberFormat="1" applyBorder="1">
      <alignment vertical="center"/>
    </xf>
    <xf numFmtId="188" fontId="0" fillId="0" borderId="1" xfId="0" applyNumberFormat="1" applyBorder="1">
      <alignment vertical="center"/>
    </xf>
    <xf numFmtId="189" fontId="0" fillId="0" borderId="1" xfId="0" applyNumberFormat="1" applyBorder="1">
      <alignment vertical="center"/>
    </xf>
    <xf numFmtId="190" fontId="96" fillId="61" borderId="1" xfId="0" applyNumberFormat="1" applyFont="1" applyFill="1" applyBorder="1">
      <alignment vertical="center"/>
    </xf>
    <xf numFmtId="0" fontId="96" fillId="61" borderId="0" xfId="0" applyFont="1" applyFill="1">
      <alignment vertical="center"/>
    </xf>
    <xf numFmtId="0" fontId="97" fillId="0" borderId="0" xfId="0" applyFont="1" applyFill="1" applyBorder="1">
      <alignment vertical="center"/>
    </xf>
    <xf numFmtId="0" fontId="97" fillId="0" borderId="0" xfId="0" applyFont="1" applyBorder="1">
      <alignment vertical="center"/>
    </xf>
    <xf numFmtId="0" fontId="97" fillId="0" borderId="0" xfId="0" applyFont="1">
      <alignment vertical="center"/>
    </xf>
    <xf numFmtId="0" fontId="97" fillId="5" borderId="1" xfId="0" applyFont="1" applyFill="1" applyBorder="1" applyAlignment="1">
      <alignment horizontal="center" vertical="center"/>
    </xf>
    <xf numFmtId="0" fontId="97" fillId="5" borderId="49" xfId="0" applyFont="1" applyFill="1" applyBorder="1" applyAlignment="1">
      <alignment horizontal="center" vertical="center"/>
    </xf>
    <xf numFmtId="0" fontId="97" fillId="5" borderId="49" xfId="0" quotePrefix="1" applyFont="1" applyFill="1" applyBorder="1" applyAlignment="1">
      <alignment horizontal="center" vertical="center"/>
    </xf>
    <xf numFmtId="0" fontId="97" fillId="5" borderId="1" xfId="0" quotePrefix="1" applyFont="1" applyFill="1" applyBorder="1" applyAlignment="1">
      <alignment horizontal="center" vertical="center"/>
    </xf>
    <xf numFmtId="0" fontId="97" fillId="5" borderId="54" xfId="0" applyFont="1" applyFill="1" applyBorder="1" applyAlignment="1">
      <alignment horizontal="center" vertical="center"/>
    </xf>
    <xf numFmtId="0" fontId="97" fillId="5" borderId="55" xfId="0" applyFont="1" applyFill="1" applyBorder="1" applyAlignment="1">
      <alignment horizontal="center" vertical="center"/>
    </xf>
    <xf numFmtId="0" fontId="97" fillId="5" borderId="8" xfId="0" applyFont="1" applyFill="1" applyBorder="1" applyAlignment="1">
      <alignment horizontal="center" vertical="center"/>
    </xf>
    <xf numFmtId="0" fontId="97" fillId="5" borderId="8" xfId="0" quotePrefix="1" applyFont="1" applyFill="1" applyBorder="1" applyAlignment="1">
      <alignment horizontal="center" vertical="center"/>
    </xf>
    <xf numFmtId="0" fontId="97" fillId="5" borderId="61" xfId="0" quotePrefix="1" applyFont="1" applyFill="1" applyBorder="1" applyAlignment="1">
      <alignment horizontal="center" vertical="center"/>
    </xf>
    <xf numFmtId="0" fontId="97" fillId="5" borderId="61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vertical="center"/>
    </xf>
    <xf numFmtId="0" fontId="98" fillId="0" borderId="0" xfId="0" applyFont="1" applyFill="1" applyBorder="1" applyAlignment="1">
      <alignment vertical="center"/>
    </xf>
    <xf numFmtId="0" fontId="97" fillId="11" borderId="1" xfId="0" applyFont="1" applyFill="1" applyBorder="1" applyAlignment="1">
      <alignment horizontal="center" vertical="center"/>
    </xf>
    <xf numFmtId="186" fontId="97" fillId="11" borderId="1" xfId="0" applyNumberFormat="1" applyFont="1" applyFill="1" applyBorder="1" applyAlignment="1">
      <alignment horizontal="center" vertical="center"/>
    </xf>
    <xf numFmtId="1" fontId="97" fillId="12" borderId="1" xfId="0" applyNumberFormat="1" applyFont="1" applyFill="1" applyBorder="1" applyAlignment="1">
      <alignment horizontal="center" vertical="center"/>
    </xf>
    <xf numFmtId="0" fontId="97" fillId="12" borderId="1" xfId="0" applyFont="1" applyFill="1" applyBorder="1" applyAlignment="1">
      <alignment horizontal="center" vertical="center"/>
    </xf>
    <xf numFmtId="1" fontId="97" fillId="11" borderId="1" xfId="0" applyNumberFormat="1" applyFont="1" applyFill="1" applyBorder="1" applyAlignment="1">
      <alignment horizontal="center" vertical="center"/>
    </xf>
    <xf numFmtId="0" fontId="97" fillId="0" borderId="0" xfId="0" quotePrefix="1" applyFont="1" applyFill="1" applyBorder="1" applyAlignment="1">
      <alignment horizontal="center" vertical="center"/>
    </xf>
    <xf numFmtId="49" fontId="97" fillId="0" borderId="0" xfId="0" applyNumberFormat="1" applyFont="1" applyFill="1" applyBorder="1">
      <alignment vertical="center"/>
    </xf>
    <xf numFmtId="0" fontId="103" fillId="2" borderId="0" xfId="0" applyFont="1" applyFill="1">
      <alignment vertical="center"/>
    </xf>
    <xf numFmtId="0" fontId="26" fillId="3" borderId="20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left"/>
    </xf>
    <xf numFmtId="0" fontId="26" fillId="3" borderId="15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26" fillId="3" borderId="21" xfId="0" applyFont="1" applyFill="1" applyBorder="1" applyAlignment="1">
      <alignment horizontal="center"/>
    </xf>
    <xf numFmtId="0" fontId="97" fillId="3" borderId="1" xfId="0" applyFont="1" applyFill="1" applyBorder="1" applyAlignment="1">
      <alignment horizontal="center" vertical="center"/>
    </xf>
    <xf numFmtId="0" fontId="97" fillId="3" borderId="49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/>
    </xf>
    <xf numFmtId="0" fontId="97" fillId="3" borderId="48" xfId="0" applyFont="1" applyFill="1" applyBorder="1" applyAlignment="1">
      <alignment horizontal="center" vertical="center"/>
    </xf>
    <xf numFmtId="0" fontId="26" fillId="3" borderId="22" xfId="0" applyFont="1" applyFill="1" applyBorder="1" applyAlignment="1">
      <alignment horizontal="center"/>
    </xf>
    <xf numFmtId="0" fontId="26" fillId="3" borderId="21" xfId="0" applyFont="1" applyFill="1" applyBorder="1" applyAlignment="1">
      <alignment horizontal="left"/>
    </xf>
    <xf numFmtId="0" fontId="103" fillId="3" borderId="1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/>
    </xf>
    <xf numFmtId="0" fontId="26" fillId="3" borderId="8" xfId="0" applyFont="1" applyFill="1" applyBorder="1" applyAlignment="1">
      <alignment horizontal="center"/>
    </xf>
    <xf numFmtId="0" fontId="103" fillId="3" borderId="8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/>
    </xf>
    <xf numFmtId="0" fontId="26" fillId="3" borderId="24" xfId="0" applyFont="1" applyFill="1" applyBorder="1" applyAlignment="1">
      <alignment horizontal="center"/>
    </xf>
    <xf numFmtId="0" fontId="26" fillId="3" borderId="25" xfId="0" applyFont="1" applyFill="1" applyBorder="1" applyAlignment="1">
      <alignment horizontal="center"/>
    </xf>
    <xf numFmtId="176" fontId="26" fillId="10" borderId="1" xfId="0" applyNumberFormat="1" applyFont="1" applyFill="1" applyBorder="1" applyAlignment="1">
      <alignment horizontal="center"/>
    </xf>
    <xf numFmtId="176" fontId="26" fillId="3" borderId="1" xfId="0" applyNumberFormat="1" applyFont="1" applyFill="1" applyBorder="1" applyAlignment="1">
      <alignment horizontal="center"/>
    </xf>
    <xf numFmtId="176" fontId="26" fillId="10" borderId="21" xfId="0" applyNumberFormat="1" applyFont="1" applyFill="1" applyBorder="1" applyAlignment="1">
      <alignment horizontal="center"/>
    </xf>
    <xf numFmtId="0" fontId="103" fillId="3" borderId="1" xfId="0" applyFont="1" applyFill="1" applyBorder="1">
      <alignment vertical="center"/>
    </xf>
    <xf numFmtId="0" fontId="108" fillId="3" borderId="48" xfId="0" applyFont="1" applyFill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center" vertical="center"/>
    </xf>
    <xf numFmtId="0" fontId="108" fillId="3" borderId="49" xfId="0" applyFont="1" applyFill="1" applyBorder="1" applyAlignment="1">
      <alignment horizontal="center" vertical="center"/>
    </xf>
    <xf numFmtId="0" fontId="106" fillId="3" borderId="25" xfId="0" applyFont="1" applyFill="1" applyBorder="1" applyAlignment="1">
      <alignment horizontal="center"/>
    </xf>
    <xf numFmtId="0" fontId="26" fillId="3" borderId="26" xfId="0" applyFont="1" applyFill="1" applyBorder="1" applyAlignment="1">
      <alignment horizontal="center"/>
    </xf>
    <xf numFmtId="0" fontId="26" fillId="3" borderId="27" xfId="0" applyFont="1" applyFill="1" applyBorder="1" applyAlignment="1">
      <alignment horizontal="center"/>
    </xf>
    <xf numFmtId="0" fontId="26" fillId="3" borderId="28" xfId="0" applyFont="1" applyFill="1" applyBorder="1" applyAlignment="1">
      <alignment horizontal="center"/>
    </xf>
    <xf numFmtId="176" fontId="26" fillId="10" borderId="29" xfId="0" applyNumberFormat="1" applyFont="1" applyFill="1" applyBorder="1" applyAlignment="1">
      <alignment horizontal="center"/>
    </xf>
    <xf numFmtId="0" fontId="26" fillId="3" borderId="48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108" fillId="3" borderId="48" xfId="0" applyFont="1" applyFill="1" applyBorder="1" applyAlignment="1">
      <alignment horizontal="center" vertical="center"/>
    </xf>
    <xf numFmtId="0" fontId="26" fillId="3" borderId="32" xfId="0" applyFont="1" applyFill="1" applyBorder="1" applyAlignment="1">
      <alignment horizontal="center"/>
    </xf>
    <xf numFmtId="0" fontId="26" fillId="3" borderId="33" xfId="0" applyFont="1" applyFill="1" applyBorder="1" applyAlignment="1">
      <alignment horizontal="center"/>
    </xf>
    <xf numFmtId="0" fontId="26" fillId="3" borderId="34" xfId="0" applyFont="1" applyFill="1" applyBorder="1" applyAlignment="1">
      <alignment horizontal="center"/>
    </xf>
    <xf numFmtId="0" fontId="26" fillId="3" borderId="35" xfId="0" applyFont="1" applyFill="1" applyBorder="1" applyAlignment="1">
      <alignment horizontal="center"/>
    </xf>
    <xf numFmtId="176" fontId="26" fillId="3" borderId="4" xfId="0" applyNumberFormat="1" applyFont="1" applyFill="1" applyBorder="1" applyAlignment="1">
      <alignment horizontal="center"/>
    </xf>
    <xf numFmtId="0" fontId="108" fillId="3" borderId="53" xfId="0" applyFont="1" applyFill="1" applyBorder="1" applyAlignment="1">
      <alignment horizontal="center" vertical="center"/>
    </xf>
    <xf numFmtId="0" fontId="108" fillId="3" borderId="54" xfId="0" applyFont="1" applyFill="1" applyBorder="1" applyAlignment="1">
      <alignment horizontal="center" vertical="center"/>
    </xf>
    <xf numFmtId="0" fontId="108" fillId="3" borderId="54" xfId="0" applyFont="1" applyFill="1" applyBorder="1" applyAlignment="1">
      <alignment horizontal="center" vertical="center" wrapText="1"/>
    </xf>
    <xf numFmtId="0" fontId="108" fillId="3" borderId="55" xfId="0" applyFont="1" applyFill="1" applyBorder="1" applyAlignment="1">
      <alignment horizontal="center" vertical="center"/>
    </xf>
    <xf numFmtId="0" fontId="110" fillId="2" borderId="0" xfId="0" applyFont="1" applyFill="1" applyBorder="1" applyAlignment="1">
      <alignment horizontal="center" vertical="center"/>
    </xf>
    <xf numFmtId="0" fontId="103" fillId="2" borderId="0" xfId="0" applyFont="1" applyFill="1" applyBorder="1">
      <alignment vertical="center"/>
    </xf>
    <xf numFmtId="0" fontId="112" fillId="3" borderId="1" xfId="1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113" fillId="2" borderId="0" xfId="1" applyFont="1" applyFill="1" applyBorder="1" applyAlignment="1">
      <alignment horizontal="center" vertical="center"/>
    </xf>
    <xf numFmtId="176" fontId="26" fillId="10" borderId="15" xfId="0" applyNumberFormat="1" applyFont="1" applyFill="1" applyBorder="1" applyAlignment="1">
      <alignment horizontal="center"/>
    </xf>
    <xf numFmtId="176" fontId="26" fillId="3" borderId="9" xfId="0" applyNumberFormat="1" applyFont="1" applyFill="1" applyBorder="1" applyAlignment="1">
      <alignment horizontal="center"/>
    </xf>
    <xf numFmtId="0" fontId="26" fillId="3" borderId="17" xfId="0" applyFont="1" applyFill="1" applyBorder="1" applyAlignment="1">
      <alignment horizontal="center"/>
    </xf>
    <xf numFmtId="0" fontId="26" fillId="3" borderId="18" xfId="0" applyFont="1" applyFill="1" applyBorder="1" applyAlignment="1">
      <alignment horizontal="center"/>
    </xf>
    <xf numFmtId="0" fontId="26" fillId="3" borderId="19" xfId="0" applyFont="1" applyFill="1" applyBorder="1" applyAlignment="1">
      <alignment horizontal="center"/>
    </xf>
    <xf numFmtId="0" fontId="26" fillId="3" borderId="9" xfId="0" applyFont="1" applyFill="1" applyBorder="1" applyAlignment="1">
      <alignment horizontal="center"/>
    </xf>
    <xf numFmtId="0" fontId="26" fillId="3" borderId="30" xfId="0" applyFont="1" applyFill="1" applyBorder="1" applyAlignment="1"/>
    <xf numFmtId="0" fontId="110" fillId="0" borderId="0" xfId="0" applyFont="1" applyFill="1" applyBorder="1" applyAlignment="1">
      <alignment horizontal="center" vertical="center"/>
    </xf>
    <xf numFmtId="0" fontId="103" fillId="0" borderId="0" xfId="0" applyFont="1" applyFill="1" applyBorder="1">
      <alignment vertical="center"/>
    </xf>
    <xf numFmtId="0" fontId="113" fillId="0" borderId="0" xfId="1" applyFont="1" applyFill="1" applyBorder="1" applyAlignment="1">
      <alignment horizontal="center" vertical="center"/>
    </xf>
    <xf numFmtId="0" fontId="110" fillId="0" borderId="0" xfId="0" applyFont="1" applyBorder="1" applyAlignment="1">
      <alignment horizontal="center" vertical="center"/>
    </xf>
    <xf numFmtId="0" fontId="26" fillId="3" borderId="16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26" fillId="3" borderId="31" xfId="0" applyFont="1" applyFill="1" applyBorder="1" applyAlignment="1">
      <alignment horizontal="center"/>
    </xf>
    <xf numFmtId="176" fontId="26" fillId="10" borderId="8" xfId="0" applyNumberFormat="1" applyFont="1" applyFill="1" applyBorder="1" applyAlignment="1">
      <alignment horizontal="center"/>
    </xf>
    <xf numFmtId="0" fontId="26" fillId="3" borderId="0" xfId="0" applyFont="1" applyFill="1" applyBorder="1" applyAlignment="1"/>
    <xf numFmtId="0" fontId="26" fillId="3" borderId="31" xfId="0" applyFont="1" applyFill="1" applyBorder="1" applyAlignment="1"/>
    <xf numFmtId="0" fontId="26" fillId="3" borderId="42" xfId="0" applyFont="1" applyFill="1" applyBorder="1" applyAlignment="1"/>
    <xf numFmtId="0" fontId="26" fillId="3" borderId="7" xfId="0" applyFont="1" applyFill="1" applyBorder="1" applyAlignment="1">
      <alignment horizontal="center"/>
    </xf>
    <xf numFmtId="176" fontId="26" fillId="10" borderId="7" xfId="0" applyNumberFormat="1" applyFont="1" applyFill="1" applyBorder="1" applyAlignment="1">
      <alignment horizontal="center"/>
    </xf>
    <xf numFmtId="0" fontId="26" fillId="3" borderId="43" xfId="0" applyFont="1" applyFill="1" applyBorder="1" applyAlignment="1"/>
    <xf numFmtId="0" fontId="26" fillId="3" borderId="44" xfId="0" applyFont="1" applyFill="1" applyBorder="1" applyAlignment="1"/>
    <xf numFmtId="0" fontId="26" fillId="0" borderId="0" xfId="0" applyFont="1" applyAlignment="1"/>
    <xf numFmtId="0" fontId="103" fillId="0" borderId="0" xfId="0" applyFont="1">
      <alignment vertical="center"/>
    </xf>
    <xf numFmtId="0" fontId="103" fillId="0" borderId="1" xfId="0" applyFont="1" applyBorder="1">
      <alignment vertical="center"/>
    </xf>
    <xf numFmtId="0" fontId="103" fillId="0" borderId="7" xfId="0" applyFont="1" applyBorder="1">
      <alignment vertical="center"/>
    </xf>
    <xf numFmtId="0" fontId="103" fillId="0" borderId="8" xfId="0" applyFont="1" applyBorder="1">
      <alignment vertical="center"/>
    </xf>
    <xf numFmtId="49" fontId="103" fillId="0" borderId="1" xfId="0" applyNumberFormat="1" applyFont="1" applyBorder="1" applyAlignment="1">
      <alignment horizontal="center" vertical="center"/>
    </xf>
    <xf numFmtId="49" fontId="103" fillId="0" borderId="7" xfId="0" applyNumberFormat="1" applyFont="1" applyBorder="1" applyAlignment="1">
      <alignment horizontal="center" vertical="center"/>
    </xf>
    <xf numFmtId="49" fontId="103" fillId="0" borderId="8" xfId="0" applyNumberFormat="1" applyFont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03" fillId="0" borderId="0" xfId="0" applyFont="1" applyBorder="1">
      <alignment vertical="center"/>
    </xf>
    <xf numFmtId="0" fontId="103" fillId="0" borderId="0" xfId="0" applyFont="1" applyBorder="1" applyAlignment="1">
      <alignment vertical="center"/>
    </xf>
    <xf numFmtId="0" fontId="103" fillId="0" borderId="1" xfId="0" applyFont="1" applyBorder="1" applyAlignment="1">
      <alignment horizontal="center" vertical="center"/>
    </xf>
    <xf numFmtId="0" fontId="116" fillId="0" borderId="0" xfId="0" applyFont="1">
      <alignment vertical="center"/>
    </xf>
    <xf numFmtId="0" fontId="103" fillId="0" borderId="4" xfId="0" applyFont="1" applyBorder="1" applyAlignment="1">
      <alignment vertical="center"/>
    </xf>
    <xf numFmtId="0" fontId="103" fillId="0" borderId="5" xfId="0" applyFont="1" applyBorder="1" applyAlignment="1">
      <alignment vertical="center"/>
    </xf>
    <xf numFmtId="0" fontId="103" fillId="0" borderId="6" xfId="0" applyFont="1" applyBorder="1" applyAlignment="1">
      <alignment vertical="center"/>
    </xf>
    <xf numFmtId="0" fontId="103" fillId="2" borderId="1" xfId="0" applyFont="1" applyFill="1" applyBorder="1" applyAlignment="1">
      <alignment horizontal="center" vertical="center"/>
    </xf>
    <xf numFmtId="0" fontId="103" fillId="2" borderId="1" xfId="0" applyFont="1" applyFill="1" applyBorder="1" applyAlignment="1">
      <alignment vertical="center"/>
    </xf>
    <xf numFmtId="0" fontId="118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8" borderId="1" xfId="0" applyFont="1" applyFill="1" applyBorder="1" applyAlignment="1">
      <alignment horizontal="center" vertical="center"/>
    </xf>
    <xf numFmtId="0" fontId="114" fillId="8" borderId="49" xfId="0" applyFont="1" applyFill="1" applyBorder="1" applyAlignment="1">
      <alignment horizontal="center" vertical="center"/>
    </xf>
    <xf numFmtId="0" fontId="103" fillId="3" borderId="46" xfId="0" applyFont="1" applyFill="1" applyBorder="1" applyAlignment="1">
      <alignment horizontal="center" vertical="center"/>
    </xf>
    <xf numFmtId="0" fontId="103" fillId="3" borderId="47" xfId="0" applyFont="1" applyFill="1" applyBorder="1" applyAlignment="1">
      <alignment horizontal="center" vertical="center"/>
    </xf>
    <xf numFmtId="0" fontId="103" fillId="3" borderId="48" xfId="0" applyFont="1" applyFill="1" applyBorder="1" applyAlignment="1">
      <alignment horizontal="center" vertical="center"/>
    </xf>
    <xf numFmtId="0" fontId="103" fillId="3" borderId="1" xfId="0" quotePrefix="1" applyFont="1" applyFill="1" applyBorder="1" applyAlignment="1">
      <alignment horizontal="center" vertical="center"/>
    </xf>
    <xf numFmtId="0" fontId="103" fillId="3" borderId="49" xfId="0" applyFont="1" applyFill="1" applyBorder="1" applyAlignment="1">
      <alignment horizontal="center" vertical="center"/>
    </xf>
    <xf numFmtId="0" fontId="103" fillId="8" borderId="54" xfId="0" applyFont="1" applyFill="1" applyBorder="1" applyAlignment="1">
      <alignment horizontal="center" vertical="center"/>
    </xf>
    <xf numFmtId="0" fontId="114" fillId="8" borderId="55" xfId="0" applyFont="1" applyFill="1" applyBorder="1" applyAlignment="1">
      <alignment horizontal="center" vertical="center"/>
    </xf>
    <xf numFmtId="0" fontId="103" fillId="8" borderId="8" xfId="0" applyFont="1" applyFill="1" applyBorder="1" applyAlignment="1">
      <alignment horizontal="center" vertical="center"/>
    </xf>
    <xf numFmtId="0" fontId="114" fillId="8" borderId="61" xfId="0" applyFont="1" applyFill="1" applyBorder="1" applyAlignment="1">
      <alignment horizontal="center" vertical="center"/>
    </xf>
    <xf numFmtId="0" fontId="103" fillId="3" borderId="54" xfId="0" applyFont="1" applyFill="1" applyBorder="1" applyAlignment="1">
      <alignment horizontal="center" vertical="center"/>
    </xf>
    <xf numFmtId="0" fontId="103" fillId="3" borderId="54" xfId="0" quotePrefix="1" applyFont="1" applyFill="1" applyBorder="1" applyAlignment="1">
      <alignment horizontal="center" vertical="center"/>
    </xf>
    <xf numFmtId="0" fontId="103" fillId="3" borderId="55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103" fillId="0" borderId="1" xfId="0" applyFont="1" applyBorder="1" applyAlignment="1">
      <alignment vertical="center" wrapText="1"/>
    </xf>
    <xf numFmtId="0" fontId="103" fillId="9" borderId="1" xfId="0" applyFont="1" applyFill="1" applyBorder="1" applyAlignment="1">
      <alignment horizontal="center" vertical="center"/>
    </xf>
    <xf numFmtId="0" fontId="103" fillId="9" borderId="54" xfId="0" applyFont="1" applyFill="1" applyBorder="1" applyAlignment="1">
      <alignment horizontal="center" vertical="center"/>
    </xf>
    <xf numFmtId="0" fontId="103" fillId="9" borderId="8" xfId="0" applyFont="1" applyFill="1" applyBorder="1" applyAlignment="1">
      <alignment horizontal="center" vertical="center"/>
    </xf>
    <xf numFmtId="176" fontId="26" fillId="0" borderId="0" xfId="0" applyNumberFormat="1" applyFont="1" applyFill="1" applyBorder="1" applyAlignment="1">
      <alignment horizontal="center"/>
    </xf>
    <xf numFmtId="0" fontId="103" fillId="8" borderId="0" xfId="0" applyFont="1" applyFill="1" applyBorder="1">
      <alignment vertical="center"/>
    </xf>
    <xf numFmtId="0" fontId="114" fillId="3" borderId="49" xfId="0" applyFont="1" applyFill="1" applyBorder="1" applyAlignment="1">
      <alignment horizontal="center" vertical="center"/>
    </xf>
    <xf numFmtId="0" fontId="122" fillId="3" borderId="62" xfId="2" applyFont="1" applyFill="1" applyBorder="1" applyAlignment="1">
      <alignment horizontal="center" vertical="center"/>
    </xf>
    <xf numFmtId="0" fontId="122" fillId="3" borderId="75" xfId="2" applyFont="1" applyFill="1" applyBorder="1" applyAlignment="1">
      <alignment horizontal="center" vertical="center"/>
    </xf>
    <xf numFmtId="0" fontId="114" fillId="3" borderId="55" xfId="0" applyFont="1" applyFill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/>
    </xf>
    <xf numFmtId="0" fontId="114" fillId="3" borderId="61" xfId="0" applyFont="1" applyFill="1" applyBorder="1" applyAlignment="1">
      <alignment horizontal="center" vertical="center"/>
    </xf>
    <xf numFmtId="0" fontId="97" fillId="2" borderId="46" xfId="0" applyFont="1" applyFill="1" applyBorder="1" applyAlignment="1">
      <alignment horizontal="center" vertical="center"/>
    </xf>
    <xf numFmtId="0" fontId="26" fillId="2" borderId="67" xfId="0" applyFont="1" applyFill="1" applyBorder="1" applyAlignment="1">
      <alignment horizontal="center" vertical="center" wrapText="1"/>
    </xf>
    <xf numFmtId="0" fontId="26" fillId="2" borderId="46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97" fillId="2" borderId="56" xfId="0" applyFont="1" applyFill="1" applyBorder="1" applyAlignment="1">
      <alignment horizontal="center" vertical="center"/>
    </xf>
    <xf numFmtId="0" fontId="97" fillId="2" borderId="66" xfId="0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2" borderId="0" xfId="0" applyFont="1" applyFill="1">
      <alignment vertical="center"/>
    </xf>
    <xf numFmtId="0" fontId="97" fillId="2" borderId="48" xfId="0" applyFont="1" applyFill="1" applyBorder="1" applyAlignment="1">
      <alignment horizontal="center" vertical="center"/>
    </xf>
    <xf numFmtId="2" fontId="97" fillId="2" borderId="1" xfId="0" applyNumberFormat="1" applyFont="1" applyFill="1" applyBorder="1" applyAlignment="1">
      <alignment horizontal="center" vertical="center"/>
    </xf>
    <xf numFmtId="1" fontId="97" fillId="2" borderId="1" xfId="0" applyNumberFormat="1" applyFont="1" applyFill="1" applyBorder="1" applyAlignment="1">
      <alignment horizontal="center" vertical="center"/>
    </xf>
    <xf numFmtId="1" fontId="97" fillId="2" borderId="4" xfId="0" applyNumberFormat="1" applyFont="1" applyFill="1" applyBorder="1" applyAlignment="1">
      <alignment horizontal="center" vertical="center"/>
    </xf>
    <xf numFmtId="0" fontId="97" fillId="2" borderId="53" xfId="0" applyFont="1" applyFill="1" applyBorder="1" applyAlignment="1">
      <alignment horizontal="center" vertical="center"/>
    </xf>
    <xf numFmtId="0" fontId="97" fillId="2" borderId="54" xfId="0" applyFont="1" applyFill="1" applyBorder="1" applyAlignment="1">
      <alignment horizontal="center" vertical="center"/>
    </xf>
    <xf numFmtId="0" fontId="97" fillId="2" borderId="0" xfId="0" applyFont="1" applyFill="1" applyAlignment="1">
      <alignment horizontal="center" vertical="center"/>
    </xf>
    <xf numFmtId="0" fontId="98" fillId="2" borderId="77" xfId="0" applyFont="1" applyFill="1" applyBorder="1" applyAlignment="1">
      <alignment vertical="center"/>
    </xf>
    <xf numFmtId="0" fontId="98" fillId="2" borderId="72" xfId="0" applyFont="1" applyFill="1" applyBorder="1" applyAlignment="1">
      <alignment vertical="center"/>
    </xf>
    <xf numFmtId="0" fontId="98" fillId="2" borderId="73" xfId="0" applyFont="1" applyFill="1" applyBorder="1" applyAlignment="1">
      <alignment vertical="center"/>
    </xf>
    <xf numFmtId="49" fontId="86" fillId="2" borderId="48" xfId="4" applyNumberFormat="1" applyFont="1" applyFill="1" applyBorder="1" applyAlignment="1">
      <alignment horizontal="center" vertical="center"/>
    </xf>
    <xf numFmtId="0" fontId="86" fillId="2" borderId="1" xfId="4" applyFont="1" applyFill="1" applyBorder="1" applyAlignment="1">
      <alignment horizontal="center" vertical="center"/>
    </xf>
    <xf numFmtId="0" fontId="98" fillId="2" borderId="1" xfId="0" applyFont="1" applyFill="1" applyBorder="1" applyAlignment="1">
      <alignment horizontal="center" vertical="center"/>
    </xf>
    <xf numFmtId="0" fontId="86" fillId="2" borderId="1" xfId="3" applyFont="1" applyFill="1" applyBorder="1" applyAlignment="1">
      <alignment horizontal="center" vertical="center"/>
    </xf>
    <xf numFmtId="0" fontId="86" fillId="2" borderId="49" xfId="3" applyFont="1" applyFill="1" applyBorder="1" applyAlignment="1">
      <alignment horizontal="center" vertical="center"/>
    </xf>
    <xf numFmtId="49" fontId="26" fillId="2" borderId="48" xfId="4" applyNumberFormat="1" applyFont="1" applyFill="1" applyBorder="1" applyAlignment="1">
      <alignment horizontal="center" vertical="center"/>
    </xf>
    <xf numFmtId="0" fontId="26" fillId="2" borderId="1" xfId="4" applyFont="1" applyFill="1" applyBorder="1" applyAlignment="1">
      <alignment horizontal="center" vertical="center"/>
    </xf>
    <xf numFmtId="177" fontId="26" fillId="2" borderId="1" xfId="4" applyNumberFormat="1" applyFont="1" applyFill="1" applyBorder="1" applyAlignment="1">
      <alignment horizontal="center" vertical="center"/>
    </xf>
    <xf numFmtId="0" fontId="26" fillId="2" borderId="1" xfId="3" applyFont="1" applyFill="1" applyBorder="1" applyAlignment="1">
      <alignment horizontal="center" vertical="center"/>
    </xf>
    <xf numFmtId="0" fontId="26" fillId="2" borderId="4" xfId="3" applyFont="1" applyFill="1" applyBorder="1" applyAlignment="1">
      <alignment horizontal="center" vertical="center"/>
    </xf>
    <xf numFmtId="0" fontId="26" fillId="2" borderId="49" xfId="3" applyFont="1" applyFill="1" applyBorder="1" applyAlignment="1">
      <alignment horizontal="center" vertical="center"/>
    </xf>
    <xf numFmtId="178" fontId="26" fillId="2" borderId="1" xfId="4" applyNumberFormat="1" applyFont="1" applyFill="1" applyBorder="1" applyAlignment="1">
      <alignment horizontal="center" vertical="center"/>
    </xf>
    <xf numFmtId="49" fontId="123" fillId="2" borderId="48" xfId="4" applyNumberFormat="1" applyFont="1" applyFill="1" applyBorder="1" applyAlignment="1">
      <alignment horizontal="center" vertical="center"/>
    </xf>
    <xf numFmtId="0" fontId="123" fillId="2" borderId="1" xfId="4" applyFont="1" applyFill="1" applyBorder="1" applyAlignment="1">
      <alignment horizontal="center" vertical="center"/>
    </xf>
    <xf numFmtId="177" fontId="123" fillId="2" borderId="1" xfId="4" applyNumberFormat="1" applyFont="1" applyFill="1" applyBorder="1" applyAlignment="1">
      <alignment horizontal="center" vertical="center"/>
    </xf>
    <xf numFmtId="0" fontId="123" fillId="2" borderId="1" xfId="0" applyFont="1" applyFill="1" applyBorder="1" applyAlignment="1">
      <alignment horizontal="center" vertical="center"/>
    </xf>
    <xf numFmtId="0" fontId="123" fillId="2" borderId="1" xfId="3" applyFont="1" applyFill="1" applyBorder="1" applyAlignment="1">
      <alignment horizontal="center" vertical="center"/>
    </xf>
    <xf numFmtId="0" fontId="123" fillId="2" borderId="4" xfId="3" applyFont="1" applyFill="1" applyBorder="1" applyAlignment="1">
      <alignment horizontal="center" vertical="center"/>
    </xf>
    <xf numFmtId="0" fontId="123" fillId="2" borderId="0" xfId="0" applyFont="1" applyFill="1">
      <alignment vertical="center"/>
    </xf>
    <xf numFmtId="49" fontId="26" fillId="2" borderId="1" xfId="4" applyNumberFormat="1" applyFont="1" applyFill="1" applyBorder="1" applyAlignment="1">
      <alignment horizontal="center" vertical="center"/>
    </xf>
    <xf numFmtId="49" fontId="26" fillId="2" borderId="53" xfId="4" applyNumberFormat="1" applyFont="1" applyFill="1" applyBorder="1" applyAlignment="1">
      <alignment horizontal="center" vertical="center"/>
    </xf>
    <xf numFmtId="49" fontId="26" fillId="2" borderId="54" xfId="4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left" vertical="center" wrapText="1"/>
    </xf>
    <xf numFmtId="0" fontId="103" fillId="0" borderId="4" xfId="0" applyFont="1" applyBorder="1" applyAlignment="1">
      <alignment horizontal="center" vertical="center"/>
    </xf>
    <xf numFmtId="0" fontId="103" fillId="0" borderId="5" xfId="0" applyFont="1" applyBorder="1" applyAlignment="1">
      <alignment horizontal="center" vertical="center"/>
    </xf>
    <xf numFmtId="0" fontId="103" fillId="0" borderId="6" xfId="0" applyFont="1" applyBorder="1" applyAlignment="1">
      <alignment horizontal="center" vertical="center"/>
    </xf>
    <xf numFmtId="0" fontId="103" fillId="0" borderId="1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0" xfId="0" applyFont="1" applyAlignment="1">
      <alignment horizontal="left" vertical="center"/>
    </xf>
    <xf numFmtId="0" fontId="103" fillId="0" borderId="4" xfId="0" applyFont="1" applyBorder="1" applyAlignment="1">
      <alignment horizontal="left" vertical="center"/>
    </xf>
    <xf numFmtId="0" fontId="103" fillId="0" borderId="5" xfId="0" applyFont="1" applyBorder="1" applyAlignment="1">
      <alignment horizontal="left" vertical="center"/>
    </xf>
    <xf numFmtId="0" fontId="103" fillId="0" borderId="6" xfId="0" applyFont="1" applyBorder="1" applyAlignment="1">
      <alignment horizontal="left" vertical="center"/>
    </xf>
    <xf numFmtId="0" fontId="103" fillId="2" borderId="1" xfId="0" applyFont="1" applyFill="1" applyBorder="1" applyAlignment="1">
      <alignment vertical="center"/>
    </xf>
    <xf numFmtId="0" fontId="103" fillId="0" borderId="1" xfId="0" applyFont="1" applyBorder="1" applyAlignment="1">
      <alignment horizontal="left" vertical="center"/>
    </xf>
    <xf numFmtId="0" fontId="103" fillId="2" borderId="4" xfId="0" applyFont="1" applyFill="1" applyBorder="1" applyAlignment="1">
      <alignment horizontal="left" vertical="center"/>
    </xf>
    <xf numFmtId="0" fontId="103" fillId="2" borderId="5" xfId="0" applyFont="1" applyFill="1" applyBorder="1" applyAlignment="1">
      <alignment horizontal="left" vertical="center"/>
    </xf>
    <xf numFmtId="0" fontId="103" fillId="2" borderId="6" xfId="0" applyFont="1" applyFill="1" applyBorder="1" applyAlignment="1">
      <alignment horizontal="left" vertical="center"/>
    </xf>
    <xf numFmtId="0" fontId="103" fillId="0" borderId="1" xfId="0" applyFont="1" applyBorder="1" applyAlignment="1">
      <alignment horizontal="center" vertical="center"/>
    </xf>
    <xf numFmtId="0" fontId="118" fillId="0" borderId="0" xfId="0" applyFont="1" applyAlignment="1">
      <alignment horizontal="left" vertical="center" wrapText="1"/>
    </xf>
    <xf numFmtId="0" fontId="118" fillId="0" borderId="1" xfId="0" applyFont="1" applyBorder="1" applyAlignment="1">
      <alignment horizontal="left" vertical="center"/>
    </xf>
    <xf numFmtId="0" fontId="117" fillId="0" borderId="1" xfId="0" applyFont="1" applyBorder="1" applyAlignment="1">
      <alignment horizontal="left" vertical="center"/>
    </xf>
    <xf numFmtId="0" fontId="110" fillId="0" borderId="2" xfId="0" applyFont="1" applyBorder="1" applyAlignment="1">
      <alignment horizontal="center" vertical="center"/>
    </xf>
    <xf numFmtId="0" fontId="103" fillId="2" borderId="1" xfId="0" applyFont="1" applyFill="1" applyBorder="1" applyAlignment="1">
      <alignment horizontal="left" vertical="center"/>
    </xf>
    <xf numFmtId="0" fontId="103" fillId="0" borderId="3" xfId="0" applyFont="1" applyBorder="1" applyAlignment="1">
      <alignment horizontal="left" vertical="center"/>
    </xf>
    <xf numFmtId="0" fontId="103" fillId="0" borderId="0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horizontal="center" vertical="center" wrapText="1"/>
    </xf>
    <xf numFmtId="0" fontId="110" fillId="0" borderId="0" xfId="0" applyFont="1" applyFill="1" applyBorder="1" applyAlignment="1">
      <alignment horizontal="center" vertical="center"/>
    </xf>
    <xf numFmtId="0" fontId="113" fillId="0" borderId="0" xfId="1" applyFont="1" applyFill="1" applyBorder="1" applyAlignment="1">
      <alignment horizontal="center" vertical="center"/>
    </xf>
    <xf numFmtId="0" fontId="110" fillId="0" borderId="0" xfId="0" applyFont="1" applyBorder="1" applyAlignment="1">
      <alignment horizontal="center" vertical="center"/>
    </xf>
    <xf numFmtId="0" fontId="113" fillId="2" borderId="0" xfId="1" applyFont="1" applyFill="1" applyBorder="1" applyAlignment="1">
      <alignment horizontal="center" vertical="center"/>
    </xf>
    <xf numFmtId="0" fontId="110" fillId="2" borderId="0" xfId="0" applyFont="1" applyFill="1" applyBorder="1" applyAlignment="1">
      <alignment horizontal="center" vertical="center"/>
    </xf>
    <xf numFmtId="0" fontId="110" fillId="2" borderId="1" xfId="0" applyFont="1" applyFill="1" applyBorder="1" applyAlignment="1">
      <alignment horizontal="center" vertical="center"/>
    </xf>
    <xf numFmtId="0" fontId="97" fillId="3" borderId="46" xfId="0" applyFont="1" applyFill="1" applyBorder="1" applyAlignment="1">
      <alignment horizontal="center" vertical="center"/>
    </xf>
    <xf numFmtId="0" fontId="97" fillId="3" borderId="47" xfId="0" applyFont="1" applyFill="1" applyBorder="1" applyAlignment="1">
      <alignment horizontal="center" vertical="center"/>
    </xf>
    <xf numFmtId="0" fontId="104" fillId="3" borderId="17" xfId="0" applyFont="1" applyFill="1" applyBorder="1" applyAlignment="1">
      <alignment horizontal="center" vertical="center"/>
    </xf>
    <xf numFmtId="0" fontId="101" fillId="3" borderId="18" xfId="0" applyFont="1" applyFill="1" applyBorder="1" applyAlignment="1"/>
    <xf numFmtId="0" fontId="101" fillId="3" borderId="19" xfId="0" applyFont="1" applyFill="1" applyBorder="1" applyAlignment="1"/>
    <xf numFmtId="0" fontId="26" fillId="3" borderId="1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26" fillId="3" borderId="21" xfId="0" applyFont="1" applyFill="1" applyBorder="1" applyAlignment="1">
      <alignment horizontal="center"/>
    </xf>
    <xf numFmtId="0" fontId="101" fillId="3" borderId="87" xfId="0" applyFont="1" applyFill="1" applyBorder="1" applyAlignment="1">
      <alignment horizontal="center" vertical="center"/>
    </xf>
    <xf numFmtId="0" fontId="102" fillId="3" borderId="88" xfId="0" applyFont="1" applyFill="1" applyBorder="1" applyAlignment="1">
      <alignment horizontal="center" vertical="center"/>
    </xf>
    <xf numFmtId="0" fontId="102" fillId="3" borderId="89" xfId="0" applyFont="1" applyFill="1" applyBorder="1" applyAlignment="1">
      <alignment horizontal="center" vertical="center"/>
    </xf>
    <xf numFmtId="0" fontId="97" fillId="3" borderId="45" xfId="0" applyFont="1" applyFill="1" applyBorder="1" applyAlignment="1">
      <alignment horizontal="center" vertical="center" wrapText="1"/>
    </xf>
    <xf numFmtId="0" fontId="97" fillId="3" borderId="48" xfId="0" applyFont="1" applyFill="1" applyBorder="1" applyAlignment="1">
      <alignment horizontal="center" vertical="center" wrapText="1"/>
    </xf>
    <xf numFmtId="0" fontId="97" fillId="3" borderId="46" xfId="0" applyFont="1" applyFill="1" applyBorder="1" applyAlignment="1">
      <alignment horizontal="center" vertical="center" wrapText="1"/>
    </xf>
    <xf numFmtId="0" fontId="97" fillId="3" borderId="1" xfId="0" applyFont="1" applyFill="1" applyBorder="1" applyAlignment="1">
      <alignment horizontal="center" vertical="center" wrapText="1"/>
    </xf>
    <xf numFmtId="0" fontId="106" fillId="3" borderId="25" xfId="0" applyFont="1" applyFill="1" applyBorder="1" applyAlignment="1">
      <alignment horizontal="center" vertical="center"/>
    </xf>
    <xf numFmtId="0" fontId="107" fillId="3" borderId="25" xfId="0" applyFont="1" applyFill="1" applyBorder="1" applyAlignment="1">
      <alignment horizontal="center" vertical="center"/>
    </xf>
    <xf numFmtId="0" fontId="26" fillId="3" borderId="27" xfId="0" applyFont="1" applyFill="1" applyBorder="1" applyAlignment="1">
      <alignment horizontal="center"/>
    </xf>
    <xf numFmtId="0" fontId="86" fillId="3" borderId="30" xfId="0" applyFont="1" applyFill="1" applyBorder="1" applyAlignment="1">
      <alignment horizontal="center"/>
    </xf>
    <xf numFmtId="0" fontId="86" fillId="3" borderId="0" xfId="0" applyFont="1" applyFill="1" applyBorder="1" applyAlignment="1">
      <alignment horizontal="center"/>
    </xf>
    <xf numFmtId="0" fontId="86" fillId="3" borderId="31" xfId="0" applyFont="1" applyFill="1" applyBorder="1" applyAlignment="1">
      <alignment horizontal="center"/>
    </xf>
    <xf numFmtId="0" fontId="26" fillId="3" borderId="33" xfId="0" applyFont="1" applyFill="1" applyBorder="1" applyAlignment="1">
      <alignment horizontal="center"/>
    </xf>
    <xf numFmtId="0" fontId="26" fillId="3" borderId="36" xfId="0" applyFont="1" applyFill="1" applyBorder="1" applyAlignment="1">
      <alignment horizontal="center"/>
    </xf>
    <xf numFmtId="0" fontId="26" fillId="3" borderId="37" xfId="0" applyFont="1" applyFill="1" applyBorder="1" applyAlignment="1">
      <alignment horizontal="center"/>
    </xf>
    <xf numFmtId="0" fontId="26" fillId="3" borderId="38" xfId="0" applyFont="1" applyFill="1" applyBorder="1" applyAlignment="1">
      <alignment horizontal="center"/>
    </xf>
    <xf numFmtId="0" fontId="26" fillId="3" borderId="6" xfId="0" applyFont="1" applyFill="1" applyBorder="1" applyAlignment="1">
      <alignment horizontal="center"/>
    </xf>
    <xf numFmtId="0" fontId="26" fillId="3" borderId="9" xfId="0" applyFont="1" applyFill="1" applyBorder="1" applyAlignment="1">
      <alignment horizontal="center"/>
    </xf>
    <xf numFmtId="0" fontId="26" fillId="3" borderId="10" xfId="0" applyFont="1" applyFill="1" applyBorder="1" applyAlignment="1">
      <alignment horizontal="center"/>
    </xf>
    <xf numFmtId="0" fontId="106" fillId="3" borderId="30" xfId="0" applyFont="1" applyFill="1" applyBorder="1" applyAlignment="1">
      <alignment horizontal="center" vertical="center"/>
    </xf>
    <xf numFmtId="0" fontId="107" fillId="3" borderId="30" xfId="0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horizontal="center"/>
    </xf>
    <xf numFmtId="0" fontId="26" fillId="3" borderId="40" xfId="0" applyFont="1" applyFill="1" applyBorder="1" applyAlignment="1">
      <alignment horizontal="center"/>
    </xf>
    <xf numFmtId="0" fontId="26" fillId="3" borderId="41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97" fillId="11" borderId="1" xfId="0" applyFont="1" applyFill="1" applyBorder="1" applyAlignment="1">
      <alignment horizontal="center" vertical="center"/>
    </xf>
    <xf numFmtId="0" fontId="97" fillId="7" borderId="63" xfId="0" applyFont="1" applyFill="1" applyBorder="1" applyAlignment="1">
      <alignment horizontal="center" vertical="center"/>
    </xf>
    <xf numFmtId="0" fontId="97" fillId="7" borderId="51" xfId="0" applyFont="1" applyFill="1" applyBorder="1" applyAlignment="1">
      <alignment horizontal="center" vertical="center"/>
    </xf>
    <xf numFmtId="0" fontId="97" fillId="7" borderId="64" xfId="0" applyFont="1" applyFill="1" applyBorder="1" applyAlignment="1">
      <alignment horizontal="center" vertical="center"/>
    </xf>
    <xf numFmtId="0" fontId="97" fillId="7" borderId="4" xfId="0" quotePrefix="1" applyFont="1" applyFill="1" applyBorder="1" applyAlignment="1">
      <alignment horizontal="center" vertical="center"/>
    </xf>
    <xf numFmtId="0" fontId="97" fillId="7" borderId="5" xfId="0" applyFont="1" applyFill="1" applyBorder="1" applyAlignment="1">
      <alignment horizontal="center" vertical="center"/>
    </xf>
    <xf numFmtId="0" fontId="97" fillId="7" borderId="6" xfId="0" applyFont="1" applyFill="1" applyBorder="1" applyAlignment="1">
      <alignment horizontal="center" vertical="center"/>
    </xf>
    <xf numFmtId="0" fontId="97" fillId="7" borderId="48" xfId="0" applyFont="1" applyFill="1" applyBorder="1" applyAlignment="1">
      <alignment horizontal="center" vertical="center"/>
    </xf>
    <xf numFmtId="0" fontId="97" fillId="7" borderId="1" xfId="0" applyFont="1" applyFill="1" applyBorder="1" applyAlignment="1">
      <alignment horizontal="center" vertical="center"/>
    </xf>
    <xf numFmtId="0" fontId="97" fillId="7" borderId="53" xfId="0" applyFont="1" applyFill="1" applyBorder="1" applyAlignment="1">
      <alignment horizontal="center" vertical="center"/>
    </xf>
    <xf numFmtId="0" fontId="97" fillId="7" borderId="54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98" fillId="7" borderId="4" xfId="0" applyFont="1" applyFill="1" applyBorder="1" applyAlignment="1">
      <alignment horizontal="center" vertical="center"/>
    </xf>
    <xf numFmtId="0" fontId="98" fillId="7" borderId="5" xfId="0" applyFont="1" applyFill="1" applyBorder="1" applyAlignment="1">
      <alignment horizontal="center" vertical="center"/>
    </xf>
    <xf numFmtId="0" fontId="98" fillId="7" borderId="65" xfId="0" applyFont="1" applyFill="1" applyBorder="1" applyAlignment="1">
      <alignment horizontal="center" vertical="center"/>
    </xf>
    <xf numFmtId="0" fontId="98" fillId="7" borderId="63" xfId="0" applyFont="1" applyFill="1" applyBorder="1" applyAlignment="1">
      <alignment horizontal="center" vertical="center"/>
    </xf>
    <xf numFmtId="0" fontId="98" fillId="7" borderId="51" xfId="0" applyFont="1" applyFill="1" applyBorder="1" applyAlignment="1">
      <alignment horizontal="center" vertical="center"/>
    </xf>
    <xf numFmtId="0" fontId="98" fillId="7" borderId="52" xfId="0" applyFont="1" applyFill="1" applyBorder="1" applyAlignment="1">
      <alignment horizontal="center" vertical="center"/>
    </xf>
    <xf numFmtId="0" fontId="97" fillId="7" borderId="4" xfId="0" applyFont="1" applyFill="1" applyBorder="1" applyAlignment="1">
      <alignment horizontal="center" vertical="center"/>
    </xf>
    <xf numFmtId="0" fontId="97" fillId="5" borderId="1" xfId="0" applyFont="1" applyFill="1" applyBorder="1" applyAlignment="1">
      <alignment horizontal="center" vertical="center"/>
    </xf>
    <xf numFmtId="0" fontId="97" fillId="5" borderId="49" xfId="0" applyFont="1" applyFill="1" applyBorder="1" applyAlignment="1">
      <alignment horizontal="center" vertical="center"/>
    </xf>
    <xf numFmtId="0" fontId="97" fillId="5" borderId="48" xfId="0" applyFont="1" applyFill="1" applyBorder="1" applyAlignment="1">
      <alignment horizontal="center" vertical="center"/>
    </xf>
    <xf numFmtId="0" fontId="97" fillId="5" borderId="53" xfId="0" applyFont="1" applyFill="1" applyBorder="1" applyAlignment="1">
      <alignment horizontal="center" vertical="center"/>
    </xf>
    <xf numFmtId="0" fontId="97" fillId="5" borderId="60" xfId="0" applyFont="1" applyFill="1" applyBorder="1" applyAlignment="1">
      <alignment horizontal="center" vertical="center"/>
    </xf>
    <xf numFmtId="0" fontId="97" fillId="7" borderId="45" xfId="0" applyFont="1" applyFill="1" applyBorder="1" applyAlignment="1">
      <alignment horizontal="center" vertical="center"/>
    </xf>
    <xf numFmtId="0" fontId="97" fillId="7" borderId="46" xfId="0" applyFont="1" applyFill="1" applyBorder="1" applyAlignment="1">
      <alignment horizontal="center" vertical="center"/>
    </xf>
    <xf numFmtId="0" fontId="97" fillId="7" borderId="46" xfId="0" applyFont="1" applyFill="1" applyBorder="1" applyAlignment="1">
      <alignment horizontal="center" vertical="center" wrapText="1"/>
    </xf>
    <xf numFmtId="0" fontId="97" fillId="7" borderId="47" xfId="0" applyFont="1" applyFill="1" applyBorder="1" applyAlignment="1">
      <alignment horizontal="center" vertical="center" wrapText="1"/>
    </xf>
    <xf numFmtId="0" fontId="97" fillId="7" borderId="1" xfId="0" applyFont="1" applyFill="1" applyBorder="1" applyAlignment="1">
      <alignment horizontal="center" vertical="center" wrapText="1"/>
    </xf>
    <xf numFmtId="0" fontId="97" fillId="7" borderId="49" xfId="0" applyFont="1" applyFill="1" applyBorder="1" applyAlignment="1">
      <alignment horizontal="center" vertical="center" wrapText="1"/>
    </xf>
    <xf numFmtId="0" fontId="97" fillId="5" borderId="57" xfId="0" applyFont="1" applyFill="1" applyBorder="1" applyAlignment="1">
      <alignment horizontal="center" vertical="center"/>
    </xf>
    <xf numFmtId="0" fontId="97" fillId="5" borderId="10" xfId="0" applyFont="1" applyFill="1" applyBorder="1" applyAlignment="1">
      <alignment horizontal="center" vertical="center"/>
    </xf>
    <xf numFmtId="0" fontId="97" fillId="5" borderId="58" xfId="0" applyFont="1" applyFill="1" applyBorder="1" applyAlignment="1">
      <alignment horizontal="center" vertical="center"/>
    </xf>
    <xf numFmtId="0" fontId="97" fillId="5" borderId="12" xfId="0" applyFont="1" applyFill="1" applyBorder="1" applyAlignment="1">
      <alignment horizontal="center" vertical="center"/>
    </xf>
    <xf numFmtId="0" fontId="97" fillId="5" borderId="59" xfId="0" applyFont="1" applyFill="1" applyBorder="1" applyAlignment="1">
      <alignment horizontal="center" vertical="center"/>
    </xf>
    <xf numFmtId="0" fontId="97" fillId="5" borderId="14" xfId="0" applyFont="1" applyFill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7" fillId="5" borderId="45" xfId="0" applyFont="1" applyFill="1" applyBorder="1" applyAlignment="1">
      <alignment horizontal="center" vertical="center"/>
    </xf>
    <xf numFmtId="0" fontId="97" fillId="5" borderId="46" xfId="0" applyFont="1" applyFill="1" applyBorder="1" applyAlignment="1">
      <alignment horizontal="center" vertical="center"/>
    </xf>
    <xf numFmtId="0" fontId="97" fillId="5" borderId="47" xfId="0" applyFont="1" applyFill="1" applyBorder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0" fontId="103" fillId="3" borderId="48" xfId="0" applyFont="1" applyFill="1" applyBorder="1" applyAlignment="1">
      <alignment horizontal="center" vertical="center"/>
    </xf>
    <xf numFmtId="0" fontId="103" fillId="3" borderId="53" xfId="0" applyFont="1" applyFill="1" applyBorder="1" applyAlignment="1">
      <alignment horizontal="center" vertical="center"/>
    </xf>
    <xf numFmtId="0" fontId="103" fillId="3" borderId="60" xfId="0" applyFont="1" applyFill="1" applyBorder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3" fillId="3" borderId="45" xfId="0" applyFont="1" applyFill="1" applyBorder="1" applyAlignment="1">
      <alignment horizontal="center" vertical="center"/>
    </xf>
    <xf numFmtId="0" fontId="103" fillId="3" borderId="46" xfId="0" applyFont="1" applyFill="1" applyBorder="1" applyAlignment="1">
      <alignment horizontal="center" vertical="center"/>
    </xf>
    <xf numFmtId="0" fontId="103" fillId="3" borderId="1" xfId="0" applyFont="1" applyFill="1" applyBorder="1" applyAlignment="1">
      <alignment horizontal="center" vertical="center"/>
    </xf>
    <xf numFmtId="0" fontId="103" fillId="3" borderId="67" xfId="0" applyFont="1" applyFill="1" applyBorder="1" applyAlignment="1">
      <alignment horizontal="center" vertical="center" wrapText="1"/>
    </xf>
    <xf numFmtId="0" fontId="103" fillId="3" borderId="16" xfId="0" applyFont="1" applyFill="1" applyBorder="1" applyAlignment="1">
      <alignment horizontal="center" vertical="center" wrapText="1"/>
    </xf>
    <xf numFmtId="0" fontId="103" fillId="3" borderId="8" xfId="0" applyFont="1" applyFill="1" applyBorder="1" applyAlignment="1">
      <alignment horizontal="center" vertical="center" wrapText="1"/>
    </xf>
    <xf numFmtId="0" fontId="103" fillId="3" borderId="46" xfId="0" applyFont="1" applyFill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 vertical="center" wrapText="1"/>
    </xf>
    <xf numFmtId="0" fontId="103" fillId="3" borderId="47" xfId="0" applyFont="1" applyFill="1" applyBorder="1" applyAlignment="1">
      <alignment horizontal="center" vertical="center"/>
    </xf>
    <xf numFmtId="0" fontId="103" fillId="3" borderId="49" xfId="0" applyFont="1" applyFill="1" applyBorder="1" applyAlignment="1">
      <alignment horizontal="center" vertical="center"/>
    </xf>
    <xf numFmtId="0" fontId="103" fillId="9" borderId="68" xfId="0" applyFont="1" applyFill="1" applyBorder="1" applyAlignment="1">
      <alignment horizontal="center" vertical="center"/>
    </xf>
    <xf numFmtId="0" fontId="103" fillId="9" borderId="69" xfId="0" applyFont="1" applyFill="1" applyBorder="1" applyAlignment="1">
      <alignment horizontal="center" vertical="center"/>
    </xf>
    <xf numFmtId="0" fontId="103" fillId="9" borderId="70" xfId="0" applyFont="1" applyFill="1" applyBorder="1" applyAlignment="1">
      <alignment horizontal="center" vertical="center"/>
    </xf>
    <xf numFmtId="0" fontId="103" fillId="9" borderId="4" xfId="0" applyFont="1" applyFill="1" applyBorder="1" applyAlignment="1">
      <alignment horizontal="center" vertical="center"/>
    </xf>
    <xf numFmtId="0" fontId="103" fillId="9" borderId="5" xfId="0" applyFont="1" applyFill="1" applyBorder="1" applyAlignment="1">
      <alignment horizontal="center" vertical="center"/>
    </xf>
    <xf numFmtId="0" fontId="103" fillId="9" borderId="65" xfId="0" applyFont="1" applyFill="1" applyBorder="1" applyAlignment="1">
      <alignment horizontal="center" vertical="center"/>
    </xf>
    <xf numFmtId="0" fontId="103" fillId="9" borderId="66" xfId="0" applyFont="1" applyFill="1" applyBorder="1" applyAlignment="1">
      <alignment horizontal="center" vertical="center"/>
    </xf>
    <xf numFmtId="0" fontId="103" fillId="9" borderId="72" xfId="0" applyFont="1" applyFill="1" applyBorder="1" applyAlignment="1">
      <alignment horizontal="center" vertical="center"/>
    </xf>
    <xf numFmtId="0" fontId="103" fillId="9" borderId="73" xfId="0" applyFont="1" applyFill="1" applyBorder="1" applyAlignment="1">
      <alignment horizontal="center" vertical="center"/>
    </xf>
    <xf numFmtId="0" fontId="103" fillId="8" borderId="48" xfId="0" applyFont="1" applyFill="1" applyBorder="1" applyAlignment="1">
      <alignment horizontal="center" vertical="center"/>
    </xf>
    <xf numFmtId="0" fontId="103" fillId="8" borderId="53" xfId="0" applyFont="1" applyFill="1" applyBorder="1" applyAlignment="1">
      <alignment horizontal="center" vertical="center"/>
    </xf>
    <xf numFmtId="0" fontId="103" fillId="8" borderId="60" xfId="0" applyFont="1" applyFill="1" applyBorder="1" applyAlignment="1">
      <alignment horizontal="center" vertical="center"/>
    </xf>
    <xf numFmtId="0" fontId="103" fillId="9" borderId="74" xfId="0" applyFont="1" applyFill="1" applyBorder="1" applyAlignment="1">
      <alignment horizontal="center" vertical="center"/>
    </xf>
    <xf numFmtId="0" fontId="103" fillId="9" borderId="71" xfId="0" applyFont="1" applyFill="1" applyBorder="1" applyAlignment="1">
      <alignment horizontal="center" vertical="center"/>
    </xf>
    <xf numFmtId="0" fontId="103" fillId="9" borderId="58" xfId="0" applyFont="1" applyFill="1" applyBorder="1" applyAlignment="1">
      <alignment horizontal="center" vertical="center"/>
    </xf>
    <xf numFmtId="0" fontId="103" fillId="9" borderId="12" xfId="0" applyFont="1" applyFill="1" applyBorder="1" applyAlignment="1">
      <alignment horizontal="center" vertical="center"/>
    </xf>
    <xf numFmtId="0" fontId="103" fillId="9" borderId="59" xfId="0" applyFont="1" applyFill="1" applyBorder="1" applyAlignment="1">
      <alignment horizontal="center" vertical="center"/>
    </xf>
    <xf numFmtId="0" fontId="103" fillId="9" borderId="14" xfId="0" applyFont="1" applyFill="1" applyBorder="1" applyAlignment="1">
      <alignment horizontal="center" vertical="center"/>
    </xf>
    <xf numFmtId="0" fontId="103" fillId="9" borderId="67" xfId="0" applyFont="1" applyFill="1" applyBorder="1" applyAlignment="1">
      <alignment horizontal="center" vertical="center" wrapText="1"/>
    </xf>
    <xf numFmtId="0" fontId="103" fillId="9" borderId="16" xfId="0" applyFont="1" applyFill="1" applyBorder="1" applyAlignment="1">
      <alignment horizontal="center" vertical="center" wrapText="1"/>
    </xf>
    <xf numFmtId="0" fontId="103" fillId="9" borderId="8" xfId="0" applyFont="1" applyFill="1" applyBorder="1" applyAlignment="1">
      <alignment horizontal="center" vertical="center" wrapText="1"/>
    </xf>
    <xf numFmtId="0" fontId="103" fillId="8" borderId="45" xfId="0" applyFont="1" applyFill="1" applyBorder="1" applyAlignment="1">
      <alignment horizontal="center" vertical="center"/>
    </xf>
    <xf numFmtId="0" fontId="103" fillId="8" borderId="46" xfId="0" applyFont="1" applyFill="1" applyBorder="1" applyAlignment="1">
      <alignment horizontal="center" vertical="center"/>
    </xf>
    <xf numFmtId="0" fontId="103" fillId="8" borderId="1" xfId="0" applyFont="1" applyFill="1" applyBorder="1" applyAlignment="1">
      <alignment horizontal="center" vertical="center"/>
    </xf>
    <xf numFmtId="0" fontId="103" fillId="8" borderId="46" xfId="0" applyFont="1" applyFill="1" applyBorder="1" applyAlignment="1">
      <alignment horizontal="center" vertical="center" wrapText="1"/>
    </xf>
    <xf numFmtId="0" fontId="103" fillId="8" borderId="1" xfId="0" applyFont="1" applyFill="1" applyBorder="1" applyAlignment="1">
      <alignment horizontal="center" vertical="center" wrapText="1"/>
    </xf>
    <xf numFmtId="0" fontId="103" fillId="8" borderId="47" xfId="0" applyFont="1" applyFill="1" applyBorder="1" applyAlignment="1">
      <alignment horizontal="center" vertical="center"/>
    </xf>
    <xf numFmtId="0" fontId="103" fillId="8" borderId="49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26" fillId="2" borderId="4" xfId="4" applyNumberFormat="1" applyFont="1" applyFill="1" applyBorder="1" applyAlignment="1">
      <alignment horizontal="center" vertical="center"/>
    </xf>
    <xf numFmtId="49" fontId="26" fillId="2" borderId="65" xfId="4" applyNumberFormat="1" applyFont="1" applyFill="1" applyBorder="1" applyAlignment="1">
      <alignment horizontal="center" vertical="center"/>
    </xf>
    <xf numFmtId="0" fontId="86" fillId="2" borderId="45" xfId="0" applyFont="1" applyFill="1" applyBorder="1" applyAlignment="1">
      <alignment horizontal="center" vertical="top" wrapText="1"/>
    </xf>
    <xf numFmtId="0" fontId="86" fillId="2" borderId="46" xfId="0" applyFont="1" applyFill="1" applyBorder="1" applyAlignment="1">
      <alignment horizontal="center" vertical="top" wrapText="1"/>
    </xf>
    <xf numFmtId="0" fontId="86" fillId="2" borderId="47" xfId="0" applyFont="1" applyFill="1" applyBorder="1" applyAlignment="1">
      <alignment horizontal="center" vertical="top" wrapText="1"/>
    </xf>
    <xf numFmtId="49" fontId="26" fillId="2" borderId="6" xfId="4" applyNumberFormat="1" applyFont="1" applyFill="1" applyBorder="1" applyAlignment="1">
      <alignment horizontal="center" vertical="center"/>
    </xf>
    <xf numFmtId="49" fontId="26" fillId="2" borderId="63" xfId="4" applyNumberFormat="1" applyFont="1" applyFill="1" applyBorder="1" applyAlignment="1">
      <alignment horizontal="center" vertical="center"/>
    </xf>
    <xf numFmtId="49" fontId="26" fillId="2" borderId="64" xfId="4" applyNumberFormat="1" applyFont="1" applyFill="1" applyBorder="1" applyAlignment="1">
      <alignment horizontal="center" vertical="center"/>
    </xf>
    <xf numFmtId="49" fontId="26" fillId="2" borderId="5" xfId="4" applyNumberFormat="1" applyFont="1" applyFill="1" applyBorder="1" applyAlignment="1">
      <alignment horizontal="center" vertical="center"/>
    </xf>
    <xf numFmtId="49" fontId="26" fillId="2" borderId="51" xfId="4" applyNumberFormat="1" applyFont="1" applyFill="1" applyBorder="1" applyAlignment="1">
      <alignment horizontal="center" vertical="center"/>
    </xf>
    <xf numFmtId="49" fontId="26" fillId="2" borderId="52" xfId="4" applyNumberFormat="1" applyFont="1" applyFill="1" applyBorder="1" applyAlignment="1">
      <alignment horizontal="center" vertical="center"/>
    </xf>
    <xf numFmtId="0" fontId="97" fillId="2" borderId="77" xfId="0" applyFont="1" applyFill="1" applyBorder="1" applyAlignment="1">
      <alignment horizontal="center" vertical="center"/>
    </xf>
    <xf numFmtId="0" fontId="97" fillId="2" borderId="90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3" borderId="50" xfId="0" applyFill="1" applyBorder="1" applyAlignment="1">
      <alignment horizontal="left" vertical="center"/>
    </xf>
    <xf numFmtId="0" fontId="0" fillId="3" borderId="51" xfId="0" applyFill="1" applyBorder="1" applyAlignment="1">
      <alignment horizontal="left" vertical="center"/>
    </xf>
    <xf numFmtId="0" fontId="0" fillId="3" borderId="52" xfId="0" applyFill="1" applyBorder="1" applyAlignment="1">
      <alignment horizontal="left" vertical="center"/>
    </xf>
    <xf numFmtId="0" fontId="0" fillId="3" borderId="76" xfId="0" applyFill="1" applyBorder="1" applyAlignment="1">
      <alignment horizontal="center" vertical="center"/>
    </xf>
    <xf numFmtId="0" fontId="16" fillId="3" borderId="77" xfId="0" applyFont="1" applyFill="1" applyBorder="1" applyAlignment="1">
      <alignment horizontal="center" vertical="center"/>
    </xf>
    <xf numFmtId="0" fontId="16" fillId="3" borderId="72" xfId="0" applyFont="1" applyFill="1" applyBorder="1" applyAlignment="1">
      <alignment horizontal="center" vertical="center"/>
    </xf>
    <xf numFmtId="0" fontId="16" fillId="3" borderId="73" xfId="0" applyFont="1" applyFill="1" applyBorder="1" applyAlignment="1">
      <alignment horizontal="center" vertical="center"/>
    </xf>
    <xf numFmtId="0" fontId="24" fillId="3" borderId="77" xfId="0" applyFont="1" applyFill="1" applyBorder="1" applyAlignment="1">
      <alignment horizontal="center" vertical="center"/>
    </xf>
    <xf numFmtId="0" fontId="24" fillId="3" borderId="72" xfId="0" applyFont="1" applyFill="1" applyBorder="1" applyAlignment="1">
      <alignment horizontal="center" vertical="center"/>
    </xf>
    <xf numFmtId="0" fontId="24" fillId="3" borderId="73" xfId="0" applyFont="1" applyFill="1" applyBorder="1" applyAlignment="1">
      <alignment horizontal="center" vertical="center"/>
    </xf>
    <xf numFmtId="0" fontId="15" fillId="3" borderId="7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68" xfId="0" applyFont="1" applyFill="1" applyBorder="1" applyAlignment="1">
      <alignment horizontal="center" vertical="center"/>
    </xf>
    <xf numFmtId="0" fontId="15" fillId="3" borderId="70" xfId="0" applyFont="1" applyFill="1" applyBorder="1" applyAlignment="1">
      <alignment horizontal="center" vertical="center"/>
    </xf>
    <xf numFmtId="0" fontId="16" fillId="3" borderId="45" xfId="0" applyFont="1" applyFill="1" applyBorder="1" applyAlignment="1">
      <alignment horizontal="center" vertical="center"/>
    </xf>
    <xf numFmtId="0" fontId="16" fillId="3" borderId="46" xfId="0" applyFont="1" applyFill="1" applyBorder="1" applyAlignment="1">
      <alignment horizontal="center" vertical="center"/>
    </xf>
    <xf numFmtId="0" fontId="16" fillId="3" borderId="66" xfId="0" applyFont="1" applyFill="1" applyBorder="1" applyAlignment="1">
      <alignment horizontal="center" vertical="center"/>
    </xf>
    <xf numFmtId="0" fontId="0" fillId="3" borderId="68" xfId="0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16" fillId="3" borderId="4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3" borderId="48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7" fillId="3" borderId="46" xfId="0" applyFont="1" applyFill="1" applyBorder="1" applyAlignment="1">
      <alignment horizontal="center" vertical="center"/>
    </xf>
    <xf numFmtId="0" fontId="17" fillId="3" borderId="47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8" fillId="3" borderId="4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0" fillId="3" borderId="48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85" xfId="0" applyFill="1" applyBorder="1" applyAlignment="1">
      <alignment horizontal="center" vertical="center" wrapText="1"/>
    </xf>
    <xf numFmtId="0" fontId="0" fillId="3" borderId="8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0" fillId="3" borderId="81" xfId="0" applyFill="1" applyBorder="1" applyAlignment="1">
      <alignment horizontal="center" vertical="center"/>
    </xf>
    <xf numFmtId="0" fontId="18" fillId="3" borderId="81" xfId="0" applyFont="1" applyFill="1" applyBorder="1" applyAlignment="1">
      <alignment horizontal="center" vertical="center"/>
    </xf>
    <xf numFmtId="0" fontId="18" fillId="3" borderId="82" xfId="0" applyFont="1" applyFill="1" applyBorder="1" applyAlignment="1">
      <alignment horizontal="center" vertical="center"/>
    </xf>
    <xf numFmtId="0" fontId="0" fillId="3" borderId="84" xfId="0" applyFill="1" applyBorder="1" applyAlignment="1">
      <alignment horizontal="center" vertical="center"/>
    </xf>
    <xf numFmtId="0" fontId="0" fillId="3" borderId="85" xfId="0" applyFill="1" applyBorder="1" applyAlignment="1">
      <alignment horizontal="center" vertical="center"/>
    </xf>
    <xf numFmtId="0" fontId="0" fillId="3" borderId="82" xfId="0" applyFill="1" applyBorder="1" applyAlignment="1">
      <alignment horizontal="center" vertical="center" wrapText="1"/>
    </xf>
    <xf numFmtId="0" fontId="18" fillId="3" borderId="82" xfId="0" applyFont="1" applyFill="1" applyBorder="1" applyAlignment="1">
      <alignment horizontal="center" vertical="center" wrapText="1"/>
    </xf>
    <xf numFmtId="0" fontId="16" fillId="3" borderId="78" xfId="0" applyFont="1" applyFill="1" applyBorder="1" applyAlignment="1">
      <alignment horizontal="center" vertical="center"/>
    </xf>
    <xf numFmtId="0" fontId="16" fillId="3" borderId="79" xfId="0" applyFont="1" applyFill="1" applyBorder="1" applyAlignment="1">
      <alignment horizontal="center" vertical="center"/>
    </xf>
    <xf numFmtId="0" fontId="16" fillId="3" borderId="8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/>
    </xf>
    <xf numFmtId="0" fontId="19" fillId="3" borderId="48" xfId="0" applyFont="1" applyFill="1" applyBorder="1" applyAlignment="1">
      <alignment horizontal="center" vertical="center" wrapText="1"/>
    </xf>
    <xf numFmtId="0" fontId="19" fillId="3" borderId="53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0" xfId="0" applyBorder="1" applyAlignment="1" applyProtection="1">
      <alignment vertical="center"/>
      <protection locked="0"/>
    </xf>
    <xf numFmtId="0" fontId="88" fillId="0" borderId="0" xfId="0" applyFont="1" applyAlignment="1">
      <alignment horizontal="center" vertical="center"/>
    </xf>
    <xf numFmtId="187" fontId="0" fillId="0" borderId="4" xfId="0" applyNumberFormat="1" applyBorder="1" applyAlignment="1">
      <alignment horizontal="center" vertical="center"/>
    </xf>
    <xf numFmtId="187" fontId="0" fillId="0" borderId="5" xfId="0" applyNumberFormat="1" applyBorder="1" applyAlignment="1">
      <alignment horizontal="center" vertical="center"/>
    </xf>
    <xf numFmtId="187" fontId="0" fillId="0" borderId="6" xfId="0" applyNumberFormat="1" applyBorder="1" applyAlignment="1">
      <alignment horizontal="center" vertical="center"/>
    </xf>
    <xf numFmtId="0" fontId="94" fillId="79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ont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91" fillId="0" borderId="1" xfId="0" applyFont="1" applyBorder="1" applyAlignment="1">
      <alignment horizontal="center" vertical="center"/>
    </xf>
    <xf numFmtId="0" fontId="0" fillId="80" borderId="1" xfId="0" applyFont="1" applyFill="1" applyBorder="1" applyAlignment="1">
      <alignment horizontal="center"/>
    </xf>
    <xf numFmtId="0" fontId="124" fillId="0" borderId="4" xfId="1949" applyBorder="1" applyAlignment="1">
      <alignment horizontal="center"/>
    </xf>
    <xf numFmtId="0" fontId="124" fillId="0" borderId="5" xfId="1949" applyBorder="1" applyAlignment="1">
      <alignment horizontal="center"/>
    </xf>
    <xf numFmtId="0" fontId="124" fillId="0" borderId="6" xfId="1949" applyBorder="1" applyAlignment="1">
      <alignment horizontal="center"/>
    </xf>
    <xf numFmtId="0" fontId="93" fillId="0" borderId="45" xfId="0" applyNumberFormat="1" applyFont="1" applyFill="1" applyBorder="1" applyAlignment="1">
      <alignment horizontal="center" vertical="center"/>
    </xf>
    <xf numFmtId="0" fontId="93" fillId="0" borderId="46" xfId="0" applyNumberFormat="1" applyFont="1" applyFill="1" applyBorder="1" applyAlignment="1">
      <alignment horizontal="center" vertical="center"/>
    </xf>
    <xf numFmtId="0" fontId="93" fillId="0" borderId="47" xfId="0" applyNumberFormat="1" applyFont="1" applyFill="1" applyBorder="1" applyAlignment="1">
      <alignment horizontal="center" vertical="center"/>
    </xf>
    <xf numFmtId="0" fontId="91" fillId="62" borderId="48" xfId="0" applyNumberFormat="1" applyFont="1" applyFill="1" applyBorder="1" applyAlignment="1">
      <alignment vertical="center" wrapText="1"/>
    </xf>
    <xf numFmtId="0" fontId="91" fillId="62" borderId="1" xfId="0" applyNumberFormat="1" applyFont="1" applyFill="1" applyBorder="1" applyAlignment="1">
      <alignment vertical="center" wrapText="1"/>
    </xf>
    <xf numFmtId="0" fontId="91" fillId="62" borderId="49" xfId="0" applyNumberFormat="1" applyFont="1" applyFill="1" applyBorder="1" applyAlignment="1">
      <alignment vertical="center" wrapText="1"/>
    </xf>
    <xf numFmtId="0" fontId="84" fillId="59" borderId="45" xfId="1653" applyFont="1" applyFill="1" applyBorder="1" applyAlignment="1">
      <alignment horizontal="center" vertical="center" wrapText="1"/>
    </xf>
    <xf numFmtId="0" fontId="84" fillId="59" borderId="46" xfId="1653" applyFont="1" applyFill="1" applyBorder="1" applyAlignment="1">
      <alignment horizontal="center" vertical="center" wrapText="1"/>
    </xf>
    <xf numFmtId="0" fontId="84" fillId="59" borderId="67" xfId="1653" applyFont="1" applyFill="1" applyBorder="1" applyAlignment="1">
      <alignment horizontal="center" vertical="center" wrapText="1"/>
    </xf>
    <xf numFmtId="0" fontId="84" fillId="59" borderId="47" xfId="1653" applyFont="1" applyFill="1" applyBorder="1" applyAlignment="1">
      <alignment horizontal="center" vertical="center" wrapText="1"/>
    </xf>
    <xf numFmtId="0" fontId="84" fillId="0" borderId="45" xfId="1653" applyFont="1" applyBorder="1" applyAlignment="1">
      <alignment horizontal="center" vertical="center" wrapText="1"/>
    </xf>
    <xf numFmtId="0" fontId="84" fillId="0" borderId="46" xfId="1653" applyFont="1" applyBorder="1" applyAlignment="1">
      <alignment horizontal="center" vertical="center" wrapText="1"/>
    </xf>
    <xf numFmtId="0" fontId="84" fillId="0" borderId="46" xfId="1653" applyFont="1" applyBorder="1" applyAlignment="1">
      <alignment wrapText="1"/>
    </xf>
    <xf numFmtId="0" fontId="84" fillId="0" borderId="67" xfId="1653" applyFont="1" applyBorder="1" applyAlignment="1">
      <alignment wrapText="1"/>
    </xf>
    <xf numFmtId="0" fontId="84" fillId="0" borderId="47" xfId="1653" applyFont="1" applyBorder="1" applyAlignment="1">
      <alignment wrapText="1"/>
    </xf>
    <xf numFmtId="0" fontId="0" fillId="62" borderId="1" xfId="0" applyFill="1" applyBorder="1" applyAlignment="1">
      <alignment horizontal="center"/>
    </xf>
    <xf numFmtId="0" fontId="0" fillId="72" borderId="1" xfId="0" applyFill="1" applyBorder="1" applyAlignment="1">
      <alignment horizontal="center"/>
    </xf>
    <xf numFmtId="10" fontId="0" fillId="0" borderId="1" xfId="0" applyNumberFormat="1" applyFill="1" applyBorder="1" applyAlignment="1">
      <alignment horizontal="center" vertical="center" wrapText="1"/>
    </xf>
    <xf numFmtId="0" fontId="103" fillId="80" borderId="1" xfId="0" applyFont="1" applyFill="1" applyBorder="1" applyAlignment="1">
      <alignment horizontal="center" vertical="center"/>
    </xf>
    <xf numFmtId="0" fontId="114" fillId="80" borderId="49" xfId="0" applyFont="1" applyFill="1" applyBorder="1" applyAlignment="1">
      <alignment horizontal="center" vertical="center"/>
    </xf>
    <xf numFmtId="0" fontId="114" fillId="9" borderId="49" xfId="0" applyFont="1" applyFill="1" applyBorder="1" applyAlignment="1">
      <alignment horizontal="center" vertical="center"/>
    </xf>
    <xf numFmtId="0" fontId="114" fillId="9" borderId="55" xfId="0" applyFont="1" applyFill="1" applyBorder="1" applyAlignment="1">
      <alignment horizontal="center" vertical="center"/>
    </xf>
    <xf numFmtId="0" fontId="114" fillId="9" borderId="61" xfId="0" applyFont="1" applyFill="1" applyBorder="1" applyAlignment="1">
      <alignment horizontal="center" vertical="center"/>
    </xf>
    <xf numFmtId="0" fontId="103" fillId="80" borderId="1" xfId="0" applyFont="1" applyFill="1" applyBorder="1" applyAlignment="1">
      <alignment horizontal="center" vertical="center" wrapText="1"/>
    </xf>
  </cellXfs>
  <cellStyles count="1950">
    <cellStyle name="0,0_x000d__x000a_NA_x000d__x000a_" xfId="4"/>
    <cellStyle name="20% - Accent1 10" xfId="6"/>
    <cellStyle name="20% - Accent1 11" xfId="7"/>
    <cellStyle name="20% - Accent1 12" xfId="8"/>
    <cellStyle name="20% - Accent1 2" xfId="9"/>
    <cellStyle name="20% - Accent1 2 2" xfId="10"/>
    <cellStyle name="20% - Accent1 2 3" xfId="11"/>
    <cellStyle name="20% - Accent1 2 4" xfId="12"/>
    <cellStyle name="20% - Accent1 3" xfId="13"/>
    <cellStyle name="20% - Accent1 3 2" xfId="14"/>
    <cellStyle name="20% - Accent1 3 3" xfId="15"/>
    <cellStyle name="20% - Accent1 4" xfId="16"/>
    <cellStyle name="20% - Accent1 4 2" xfId="17"/>
    <cellStyle name="20% - Accent1 4 3" xfId="18"/>
    <cellStyle name="20% - Accent1 5" xfId="19"/>
    <cellStyle name="20% - Accent1 5 2" xfId="20"/>
    <cellStyle name="20% - Accent1 5 3" xfId="21"/>
    <cellStyle name="20% - Accent1 6" xfId="22"/>
    <cellStyle name="20% - Accent1 6 2" xfId="23"/>
    <cellStyle name="20% - Accent1 6 3" xfId="24"/>
    <cellStyle name="20% - Accent1 7" xfId="25"/>
    <cellStyle name="20% - Accent1 7 2" xfId="26"/>
    <cellStyle name="20% - Accent1 7 3" xfId="27"/>
    <cellStyle name="20% - Accent1 8" xfId="28"/>
    <cellStyle name="20% - Accent1 8 2" xfId="29"/>
    <cellStyle name="20% - Accent1 8 3" xfId="30"/>
    <cellStyle name="20% - Accent1 9" xfId="31"/>
    <cellStyle name="20% - Accent2 10" xfId="32"/>
    <cellStyle name="20% - Accent2 11" xfId="33"/>
    <cellStyle name="20% - Accent2 12" xfId="34"/>
    <cellStyle name="20% - Accent2 2" xfId="35"/>
    <cellStyle name="20% - Accent2 2 2" xfId="36"/>
    <cellStyle name="20% - Accent2 2 3" xfId="37"/>
    <cellStyle name="20% - Accent2 2 4" xfId="38"/>
    <cellStyle name="20% - Accent2 3" xfId="39"/>
    <cellStyle name="20% - Accent2 3 2" xfId="40"/>
    <cellStyle name="20% - Accent2 3 3" xfId="41"/>
    <cellStyle name="20% - Accent2 4" xfId="42"/>
    <cellStyle name="20% - Accent2 4 2" xfId="43"/>
    <cellStyle name="20% - Accent2 4 3" xfId="44"/>
    <cellStyle name="20% - Accent2 5" xfId="45"/>
    <cellStyle name="20% - Accent2 5 2" xfId="46"/>
    <cellStyle name="20% - Accent2 5 3" xfId="47"/>
    <cellStyle name="20% - Accent2 6" xfId="48"/>
    <cellStyle name="20% - Accent2 6 2" xfId="49"/>
    <cellStyle name="20% - Accent2 6 3" xfId="50"/>
    <cellStyle name="20% - Accent2 7" xfId="51"/>
    <cellStyle name="20% - Accent2 7 2" xfId="52"/>
    <cellStyle name="20% - Accent2 7 3" xfId="53"/>
    <cellStyle name="20% - Accent2 8" xfId="54"/>
    <cellStyle name="20% - Accent2 8 2" xfId="55"/>
    <cellStyle name="20% - Accent2 8 3" xfId="56"/>
    <cellStyle name="20% - Accent2 9" xfId="57"/>
    <cellStyle name="20% - Accent3 10" xfId="58"/>
    <cellStyle name="20% - Accent3 11" xfId="59"/>
    <cellStyle name="20% - Accent3 12" xfId="60"/>
    <cellStyle name="20% - Accent3 2" xfId="61"/>
    <cellStyle name="20% - Accent3 2 2" xfId="62"/>
    <cellStyle name="20% - Accent3 2 3" xfId="63"/>
    <cellStyle name="20% - Accent3 2 4" xfId="64"/>
    <cellStyle name="20% - Accent3 3" xfId="65"/>
    <cellStyle name="20% - Accent3 3 2" xfId="66"/>
    <cellStyle name="20% - Accent3 3 3" xfId="67"/>
    <cellStyle name="20% - Accent3 4" xfId="68"/>
    <cellStyle name="20% - Accent3 4 2" xfId="69"/>
    <cellStyle name="20% - Accent3 4 3" xfId="70"/>
    <cellStyle name="20% - Accent3 5" xfId="71"/>
    <cellStyle name="20% - Accent3 5 2" xfId="72"/>
    <cellStyle name="20% - Accent3 5 3" xfId="73"/>
    <cellStyle name="20% - Accent3 6" xfId="74"/>
    <cellStyle name="20% - Accent3 6 2" xfId="75"/>
    <cellStyle name="20% - Accent3 6 3" xfId="76"/>
    <cellStyle name="20% - Accent3 7" xfId="77"/>
    <cellStyle name="20% - Accent3 7 2" xfId="78"/>
    <cellStyle name="20% - Accent3 7 3" xfId="79"/>
    <cellStyle name="20% - Accent3 8" xfId="80"/>
    <cellStyle name="20% - Accent3 8 2" xfId="81"/>
    <cellStyle name="20% - Accent3 8 3" xfId="82"/>
    <cellStyle name="20% - Accent3 9" xfId="83"/>
    <cellStyle name="20% - Accent4 10" xfId="84"/>
    <cellStyle name="20% - Accent4 11" xfId="85"/>
    <cellStyle name="20% - Accent4 12" xfId="86"/>
    <cellStyle name="20% - Accent4 2" xfId="87"/>
    <cellStyle name="20% - Accent4 2 2" xfId="88"/>
    <cellStyle name="20% - Accent4 2 3" xfId="89"/>
    <cellStyle name="20% - Accent4 2 4" xfId="90"/>
    <cellStyle name="20% - Accent4 3" xfId="91"/>
    <cellStyle name="20% - Accent4 3 2" xfId="92"/>
    <cellStyle name="20% - Accent4 3 3" xfId="93"/>
    <cellStyle name="20% - Accent4 4" xfId="94"/>
    <cellStyle name="20% - Accent4 4 2" xfId="95"/>
    <cellStyle name="20% - Accent4 4 3" xfId="96"/>
    <cellStyle name="20% - Accent4 5" xfId="97"/>
    <cellStyle name="20% - Accent4 5 2" xfId="98"/>
    <cellStyle name="20% - Accent4 5 3" xfId="99"/>
    <cellStyle name="20% - Accent4 6" xfId="100"/>
    <cellStyle name="20% - Accent4 6 2" xfId="101"/>
    <cellStyle name="20% - Accent4 6 3" xfId="102"/>
    <cellStyle name="20% - Accent4 7" xfId="103"/>
    <cellStyle name="20% - Accent4 7 2" xfId="104"/>
    <cellStyle name="20% - Accent4 7 3" xfId="105"/>
    <cellStyle name="20% - Accent4 8" xfId="106"/>
    <cellStyle name="20% - Accent4 8 2" xfId="107"/>
    <cellStyle name="20% - Accent4 8 3" xfId="108"/>
    <cellStyle name="20% - Accent4 9" xfId="109"/>
    <cellStyle name="20% - Accent5 10" xfId="110"/>
    <cellStyle name="20% - Accent5 11" xfId="111"/>
    <cellStyle name="20% - Accent5 12" xfId="112"/>
    <cellStyle name="20% - Accent5 2" xfId="113"/>
    <cellStyle name="20% - Accent5 2 2" xfId="114"/>
    <cellStyle name="20% - Accent5 2 3" xfId="115"/>
    <cellStyle name="20% - Accent5 2 4" xfId="116"/>
    <cellStyle name="20% - Accent5 3" xfId="117"/>
    <cellStyle name="20% - Accent5 3 2" xfId="118"/>
    <cellStyle name="20% - Accent5 3 3" xfId="119"/>
    <cellStyle name="20% - Accent5 4" xfId="120"/>
    <cellStyle name="20% - Accent5 4 2" xfId="121"/>
    <cellStyle name="20% - Accent5 4 3" xfId="122"/>
    <cellStyle name="20% - Accent5 5" xfId="123"/>
    <cellStyle name="20% - Accent5 5 2" xfId="124"/>
    <cellStyle name="20% - Accent5 5 3" xfId="125"/>
    <cellStyle name="20% - Accent5 6" xfId="126"/>
    <cellStyle name="20% - Accent5 6 2" xfId="127"/>
    <cellStyle name="20% - Accent5 6 3" xfId="128"/>
    <cellStyle name="20% - Accent5 7" xfId="129"/>
    <cellStyle name="20% - Accent5 7 2" xfId="130"/>
    <cellStyle name="20% - Accent5 7 3" xfId="131"/>
    <cellStyle name="20% - Accent5 8" xfId="132"/>
    <cellStyle name="20% - Accent5 8 2" xfId="133"/>
    <cellStyle name="20% - Accent5 8 3" xfId="134"/>
    <cellStyle name="20% - Accent5 9" xfId="135"/>
    <cellStyle name="20% - Accent6 10" xfId="136"/>
    <cellStyle name="20% - Accent6 11" xfId="137"/>
    <cellStyle name="20% - Accent6 12" xfId="138"/>
    <cellStyle name="20% - Accent6 2" xfId="139"/>
    <cellStyle name="20% - Accent6 2 2" xfId="140"/>
    <cellStyle name="20% - Accent6 2 3" xfId="141"/>
    <cellStyle name="20% - Accent6 2 4" xfId="142"/>
    <cellStyle name="20% - Accent6 3" xfId="143"/>
    <cellStyle name="20% - Accent6 3 2" xfId="144"/>
    <cellStyle name="20% - Accent6 3 3" xfId="145"/>
    <cellStyle name="20% - Accent6 4" xfId="146"/>
    <cellStyle name="20% - Accent6 4 2" xfId="147"/>
    <cellStyle name="20% - Accent6 4 3" xfId="148"/>
    <cellStyle name="20% - Accent6 5" xfId="149"/>
    <cellStyle name="20% - Accent6 5 2" xfId="150"/>
    <cellStyle name="20% - Accent6 5 3" xfId="151"/>
    <cellStyle name="20% - Accent6 6" xfId="152"/>
    <cellStyle name="20% - Accent6 6 2" xfId="153"/>
    <cellStyle name="20% - Accent6 6 3" xfId="154"/>
    <cellStyle name="20% - Accent6 7" xfId="155"/>
    <cellStyle name="20% - Accent6 7 2" xfId="156"/>
    <cellStyle name="20% - Accent6 7 3" xfId="157"/>
    <cellStyle name="20% - Accent6 8" xfId="158"/>
    <cellStyle name="20% - Accent6 8 2" xfId="159"/>
    <cellStyle name="20% - Accent6 8 3" xfId="160"/>
    <cellStyle name="20% - Accent6 9" xfId="161"/>
    <cellStyle name="20% - 强调文字颜色 1 10" xfId="162"/>
    <cellStyle name="20% - 强调文字颜色 1 2" xfId="163"/>
    <cellStyle name="20% - 强调文字颜色 1 2 2" xfId="164"/>
    <cellStyle name="20% - 强调文字颜色 1 2 3" xfId="165"/>
    <cellStyle name="20% - 强调文字颜色 1 2 4" xfId="166"/>
    <cellStyle name="20% - 强调文字颜色 1 2 5" xfId="167"/>
    <cellStyle name="20% - 强调文字颜色 1 2 6" xfId="168"/>
    <cellStyle name="20% - 强调文字颜色 1 2 7" xfId="169"/>
    <cellStyle name="20% - 强调文字颜色 1 2 8" xfId="170"/>
    <cellStyle name="20% - 强调文字颜色 1 3" xfId="171"/>
    <cellStyle name="20% - 强调文字颜色 1 4" xfId="172"/>
    <cellStyle name="20% - 强调文字颜色 1 5" xfId="173"/>
    <cellStyle name="20% - 强调文字颜色 1 6" xfId="174"/>
    <cellStyle name="20% - 强调文字颜色 1 7" xfId="175"/>
    <cellStyle name="20% - 强调文字颜色 1 8" xfId="176"/>
    <cellStyle name="20% - 强调文字颜色 1 9" xfId="177"/>
    <cellStyle name="20% - 强调文字颜色 2 10" xfId="178"/>
    <cellStyle name="20% - 强调文字颜色 2 2" xfId="179"/>
    <cellStyle name="20% - 强调文字颜色 2 2 2" xfId="180"/>
    <cellStyle name="20% - 强调文字颜色 2 2 3" xfId="181"/>
    <cellStyle name="20% - 强调文字颜色 2 2 4" xfId="182"/>
    <cellStyle name="20% - 强调文字颜色 2 2 5" xfId="183"/>
    <cellStyle name="20% - 强调文字颜色 2 2 6" xfId="184"/>
    <cellStyle name="20% - 强调文字颜色 2 2 7" xfId="185"/>
    <cellStyle name="20% - 强调文字颜色 2 2 8" xfId="186"/>
    <cellStyle name="20% - 强调文字颜色 2 3" xfId="187"/>
    <cellStyle name="20% - 强调文字颜色 2 4" xfId="188"/>
    <cellStyle name="20% - 强调文字颜色 2 5" xfId="189"/>
    <cellStyle name="20% - 强调文字颜色 2 6" xfId="190"/>
    <cellStyle name="20% - 强调文字颜色 2 7" xfId="191"/>
    <cellStyle name="20% - 强调文字颜色 2 8" xfId="192"/>
    <cellStyle name="20% - 强调文字颜色 2 9" xfId="193"/>
    <cellStyle name="20% - 强调文字颜色 3 10" xfId="194"/>
    <cellStyle name="20% - 强调文字颜色 3 2" xfId="195"/>
    <cellStyle name="20% - 强调文字颜色 3 2 2" xfId="196"/>
    <cellStyle name="20% - 强调文字颜色 3 2 3" xfId="197"/>
    <cellStyle name="20% - 强调文字颜色 3 2 4" xfId="198"/>
    <cellStyle name="20% - 强调文字颜色 3 2 5" xfId="199"/>
    <cellStyle name="20% - 强调文字颜色 3 2 6" xfId="200"/>
    <cellStyle name="20% - 强调文字颜色 3 2 7" xfId="201"/>
    <cellStyle name="20% - 强调文字颜色 3 2 8" xfId="202"/>
    <cellStyle name="20% - 强调文字颜色 3 3" xfId="203"/>
    <cellStyle name="20% - 强调文字颜色 3 4" xfId="204"/>
    <cellStyle name="20% - 强调文字颜色 3 5" xfId="205"/>
    <cellStyle name="20% - 强调文字颜色 3 6" xfId="206"/>
    <cellStyle name="20% - 强调文字颜色 3 7" xfId="207"/>
    <cellStyle name="20% - 强调文字颜色 3 8" xfId="208"/>
    <cellStyle name="20% - 强调文字颜色 3 9" xfId="209"/>
    <cellStyle name="20% - 强调文字颜色 4 10" xfId="210"/>
    <cellStyle name="20% - 强调文字颜色 4 2" xfId="211"/>
    <cellStyle name="20% - 强调文字颜色 4 2 2" xfId="212"/>
    <cellStyle name="20% - 强调文字颜色 4 2 3" xfId="213"/>
    <cellStyle name="20% - 强调文字颜色 4 2 4" xfId="214"/>
    <cellStyle name="20% - 强调文字颜色 4 2 5" xfId="215"/>
    <cellStyle name="20% - 强调文字颜色 4 2 6" xfId="216"/>
    <cellStyle name="20% - 强调文字颜色 4 2 7" xfId="217"/>
    <cellStyle name="20% - 强调文字颜色 4 2 8" xfId="218"/>
    <cellStyle name="20% - 强调文字颜色 4 3" xfId="219"/>
    <cellStyle name="20% - 强调文字颜色 4 4" xfId="220"/>
    <cellStyle name="20% - 强调文字颜色 4 5" xfId="221"/>
    <cellStyle name="20% - 强调文字颜色 4 6" xfId="222"/>
    <cellStyle name="20% - 强调文字颜色 4 7" xfId="223"/>
    <cellStyle name="20% - 强调文字颜色 4 8" xfId="224"/>
    <cellStyle name="20% - 强调文字颜色 4 9" xfId="225"/>
    <cellStyle name="20% - 强调文字颜色 5 10" xfId="226"/>
    <cellStyle name="20% - 强调文字颜色 5 2" xfId="227"/>
    <cellStyle name="20% - 强调文字颜色 5 2 2" xfId="228"/>
    <cellStyle name="20% - 强调文字颜色 5 2 3" xfId="229"/>
    <cellStyle name="20% - 强调文字颜色 5 2 4" xfId="230"/>
    <cellStyle name="20% - 强调文字颜色 5 2 5" xfId="231"/>
    <cellStyle name="20% - 强调文字颜色 5 2 6" xfId="232"/>
    <cellStyle name="20% - 强调文字颜色 5 2 7" xfId="233"/>
    <cellStyle name="20% - 强调文字颜色 5 2 8" xfId="234"/>
    <cellStyle name="20% - 强调文字颜色 5 3" xfId="235"/>
    <cellStyle name="20% - 强调文字颜色 5 4" xfId="236"/>
    <cellStyle name="20% - 强调文字颜色 5 5" xfId="237"/>
    <cellStyle name="20% - 强调文字颜色 5 6" xfId="238"/>
    <cellStyle name="20% - 强调文字颜色 5 7" xfId="239"/>
    <cellStyle name="20% - 强调文字颜色 5 8" xfId="240"/>
    <cellStyle name="20% - 强调文字颜色 5 9" xfId="241"/>
    <cellStyle name="20% - 强调文字颜色 6 10" xfId="242"/>
    <cellStyle name="20% - 强调文字颜色 6 2" xfId="243"/>
    <cellStyle name="20% - 强调文字颜色 6 2 2" xfId="244"/>
    <cellStyle name="20% - 强调文字颜色 6 2 3" xfId="245"/>
    <cellStyle name="20% - 强调文字颜色 6 2 4" xfId="246"/>
    <cellStyle name="20% - 强调文字颜色 6 2 5" xfId="247"/>
    <cellStyle name="20% - 强调文字颜色 6 2 6" xfId="248"/>
    <cellStyle name="20% - 强调文字颜色 6 2 7" xfId="249"/>
    <cellStyle name="20% - 强调文字颜色 6 2 8" xfId="250"/>
    <cellStyle name="20% - 强调文字颜色 6 3" xfId="251"/>
    <cellStyle name="20% - 强调文字颜色 6 4" xfId="252"/>
    <cellStyle name="20% - 强调文字颜色 6 5" xfId="253"/>
    <cellStyle name="20% - 强调文字颜色 6 6" xfId="254"/>
    <cellStyle name="20% - 强调文字颜色 6 7" xfId="255"/>
    <cellStyle name="20% - 强调文字颜色 6 8" xfId="256"/>
    <cellStyle name="20% - 强调文字颜色 6 9" xfId="257"/>
    <cellStyle name="40% - Accent1 10" xfId="258"/>
    <cellStyle name="40% - Accent1 11" xfId="259"/>
    <cellStyle name="40% - Accent1 12" xfId="260"/>
    <cellStyle name="40% - Accent1 2" xfId="261"/>
    <cellStyle name="40% - Accent1 2 2" xfId="262"/>
    <cellStyle name="40% - Accent1 2 3" xfId="263"/>
    <cellStyle name="40% - Accent1 2 4" xfId="264"/>
    <cellStyle name="40% - Accent1 3" xfId="265"/>
    <cellStyle name="40% - Accent1 3 2" xfId="266"/>
    <cellStyle name="40% - Accent1 3 3" xfId="267"/>
    <cellStyle name="40% - Accent1 4" xfId="268"/>
    <cellStyle name="40% - Accent1 4 2" xfId="269"/>
    <cellStyle name="40% - Accent1 4 3" xfId="270"/>
    <cellStyle name="40% - Accent1 5" xfId="271"/>
    <cellStyle name="40% - Accent1 5 2" xfId="272"/>
    <cellStyle name="40% - Accent1 5 3" xfId="273"/>
    <cellStyle name="40% - Accent1 6" xfId="274"/>
    <cellStyle name="40% - Accent1 6 2" xfId="275"/>
    <cellStyle name="40% - Accent1 6 3" xfId="276"/>
    <cellStyle name="40% - Accent1 7" xfId="277"/>
    <cellStyle name="40% - Accent1 7 2" xfId="278"/>
    <cellStyle name="40% - Accent1 7 3" xfId="279"/>
    <cellStyle name="40% - Accent1 8" xfId="280"/>
    <cellStyle name="40% - Accent1 8 2" xfId="281"/>
    <cellStyle name="40% - Accent1 8 3" xfId="282"/>
    <cellStyle name="40% - Accent1 9" xfId="283"/>
    <cellStyle name="40% - Accent2 10" xfId="284"/>
    <cellStyle name="40% - Accent2 11" xfId="285"/>
    <cellStyle name="40% - Accent2 12" xfId="286"/>
    <cellStyle name="40% - Accent2 2" xfId="287"/>
    <cellStyle name="40% - Accent2 2 2" xfId="288"/>
    <cellStyle name="40% - Accent2 2 3" xfId="289"/>
    <cellStyle name="40% - Accent2 2 4" xfId="290"/>
    <cellStyle name="40% - Accent2 3" xfId="291"/>
    <cellStyle name="40% - Accent2 3 2" xfId="292"/>
    <cellStyle name="40% - Accent2 3 3" xfId="293"/>
    <cellStyle name="40% - Accent2 4" xfId="294"/>
    <cellStyle name="40% - Accent2 4 2" xfId="295"/>
    <cellStyle name="40% - Accent2 4 3" xfId="296"/>
    <cellStyle name="40% - Accent2 5" xfId="297"/>
    <cellStyle name="40% - Accent2 5 2" xfId="298"/>
    <cellStyle name="40% - Accent2 5 3" xfId="299"/>
    <cellStyle name="40% - Accent2 6" xfId="300"/>
    <cellStyle name="40% - Accent2 6 2" xfId="301"/>
    <cellStyle name="40% - Accent2 6 3" xfId="302"/>
    <cellStyle name="40% - Accent2 7" xfId="303"/>
    <cellStyle name="40% - Accent2 7 2" xfId="304"/>
    <cellStyle name="40% - Accent2 7 3" xfId="305"/>
    <cellStyle name="40% - Accent2 8" xfId="306"/>
    <cellStyle name="40% - Accent2 8 2" xfId="307"/>
    <cellStyle name="40% - Accent2 8 3" xfId="308"/>
    <cellStyle name="40% - Accent2 9" xfId="309"/>
    <cellStyle name="40% - Accent3 10" xfId="310"/>
    <cellStyle name="40% - Accent3 11" xfId="311"/>
    <cellStyle name="40% - Accent3 12" xfId="312"/>
    <cellStyle name="40% - Accent3 2" xfId="313"/>
    <cellStyle name="40% - Accent3 2 2" xfId="314"/>
    <cellStyle name="40% - Accent3 2 3" xfId="315"/>
    <cellStyle name="40% - Accent3 2 4" xfId="316"/>
    <cellStyle name="40% - Accent3 3" xfId="317"/>
    <cellStyle name="40% - Accent3 3 2" xfId="318"/>
    <cellStyle name="40% - Accent3 3 3" xfId="319"/>
    <cellStyle name="40% - Accent3 4" xfId="320"/>
    <cellStyle name="40% - Accent3 4 2" xfId="321"/>
    <cellStyle name="40% - Accent3 4 3" xfId="322"/>
    <cellStyle name="40% - Accent3 5" xfId="323"/>
    <cellStyle name="40% - Accent3 5 2" xfId="324"/>
    <cellStyle name="40% - Accent3 5 3" xfId="325"/>
    <cellStyle name="40% - Accent3 6" xfId="326"/>
    <cellStyle name="40% - Accent3 6 2" xfId="327"/>
    <cellStyle name="40% - Accent3 6 3" xfId="328"/>
    <cellStyle name="40% - Accent3 7" xfId="329"/>
    <cellStyle name="40% - Accent3 7 2" xfId="330"/>
    <cellStyle name="40% - Accent3 7 3" xfId="331"/>
    <cellStyle name="40% - Accent3 8" xfId="332"/>
    <cellStyle name="40% - Accent3 8 2" xfId="333"/>
    <cellStyle name="40% - Accent3 8 3" xfId="334"/>
    <cellStyle name="40% - Accent3 9" xfId="335"/>
    <cellStyle name="40% - Accent4 10" xfId="336"/>
    <cellStyle name="40% - Accent4 11" xfId="337"/>
    <cellStyle name="40% - Accent4 12" xfId="338"/>
    <cellStyle name="40% - Accent4 2" xfId="339"/>
    <cellStyle name="40% - Accent4 2 2" xfId="340"/>
    <cellStyle name="40% - Accent4 2 3" xfId="341"/>
    <cellStyle name="40% - Accent4 2 4" xfId="342"/>
    <cellStyle name="40% - Accent4 3" xfId="343"/>
    <cellStyle name="40% - Accent4 3 2" xfId="344"/>
    <cellStyle name="40% - Accent4 3 3" xfId="345"/>
    <cellStyle name="40% - Accent4 4" xfId="346"/>
    <cellStyle name="40% - Accent4 4 2" xfId="347"/>
    <cellStyle name="40% - Accent4 4 3" xfId="348"/>
    <cellStyle name="40% - Accent4 5" xfId="349"/>
    <cellStyle name="40% - Accent4 5 2" xfId="350"/>
    <cellStyle name="40% - Accent4 5 3" xfId="351"/>
    <cellStyle name="40% - Accent4 6" xfId="352"/>
    <cellStyle name="40% - Accent4 6 2" xfId="353"/>
    <cellStyle name="40% - Accent4 6 3" xfId="354"/>
    <cellStyle name="40% - Accent4 7" xfId="355"/>
    <cellStyle name="40% - Accent4 7 2" xfId="356"/>
    <cellStyle name="40% - Accent4 7 3" xfId="357"/>
    <cellStyle name="40% - Accent4 8" xfId="358"/>
    <cellStyle name="40% - Accent4 8 2" xfId="359"/>
    <cellStyle name="40% - Accent4 8 3" xfId="360"/>
    <cellStyle name="40% - Accent4 9" xfId="361"/>
    <cellStyle name="40% - Accent5 10" xfId="362"/>
    <cellStyle name="40% - Accent5 11" xfId="363"/>
    <cellStyle name="40% - Accent5 12" xfId="364"/>
    <cellStyle name="40% - Accent5 2" xfId="365"/>
    <cellStyle name="40% - Accent5 2 2" xfId="366"/>
    <cellStyle name="40% - Accent5 2 3" xfId="367"/>
    <cellStyle name="40% - Accent5 2 4" xfId="368"/>
    <cellStyle name="40% - Accent5 3" xfId="369"/>
    <cellStyle name="40% - Accent5 3 2" xfId="370"/>
    <cellStyle name="40% - Accent5 3 3" xfId="371"/>
    <cellStyle name="40% - Accent5 4" xfId="372"/>
    <cellStyle name="40% - Accent5 4 2" xfId="373"/>
    <cellStyle name="40% - Accent5 4 3" xfId="374"/>
    <cellStyle name="40% - Accent5 5" xfId="375"/>
    <cellStyle name="40% - Accent5 5 2" xfId="376"/>
    <cellStyle name="40% - Accent5 5 3" xfId="377"/>
    <cellStyle name="40% - Accent5 6" xfId="378"/>
    <cellStyle name="40% - Accent5 6 2" xfId="379"/>
    <cellStyle name="40% - Accent5 6 3" xfId="380"/>
    <cellStyle name="40% - Accent5 7" xfId="381"/>
    <cellStyle name="40% - Accent5 7 2" xfId="382"/>
    <cellStyle name="40% - Accent5 7 3" xfId="383"/>
    <cellStyle name="40% - Accent5 8" xfId="384"/>
    <cellStyle name="40% - Accent5 8 2" xfId="385"/>
    <cellStyle name="40% - Accent5 8 3" xfId="386"/>
    <cellStyle name="40% - Accent5 9" xfId="387"/>
    <cellStyle name="40% - Accent6 10" xfId="388"/>
    <cellStyle name="40% - Accent6 11" xfId="389"/>
    <cellStyle name="40% - Accent6 12" xfId="390"/>
    <cellStyle name="40% - Accent6 2" xfId="391"/>
    <cellStyle name="40% - Accent6 2 2" xfId="392"/>
    <cellStyle name="40% - Accent6 2 3" xfId="393"/>
    <cellStyle name="40% - Accent6 2 4" xfId="394"/>
    <cellStyle name="40% - Accent6 3" xfId="395"/>
    <cellStyle name="40% - Accent6 3 2" xfId="396"/>
    <cellStyle name="40% - Accent6 3 3" xfId="397"/>
    <cellStyle name="40% - Accent6 4" xfId="398"/>
    <cellStyle name="40% - Accent6 4 2" xfId="399"/>
    <cellStyle name="40% - Accent6 4 3" xfId="400"/>
    <cellStyle name="40% - Accent6 5" xfId="401"/>
    <cellStyle name="40% - Accent6 5 2" xfId="402"/>
    <cellStyle name="40% - Accent6 5 3" xfId="403"/>
    <cellStyle name="40% - Accent6 6" xfId="404"/>
    <cellStyle name="40% - Accent6 6 2" xfId="405"/>
    <cellStyle name="40% - Accent6 6 3" xfId="406"/>
    <cellStyle name="40% - Accent6 7" xfId="407"/>
    <cellStyle name="40% - Accent6 7 2" xfId="408"/>
    <cellStyle name="40% - Accent6 7 3" xfId="409"/>
    <cellStyle name="40% - Accent6 8" xfId="410"/>
    <cellStyle name="40% - Accent6 8 2" xfId="411"/>
    <cellStyle name="40% - Accent6 8 3" xfId="412"/>
    <cellStyle name="40% - Accent6 9" xfId="413"/>
    <cellStyle name="40% - 强调文字颜色 1 10" xfId="414"/>
    <cellStyle name="40% - 强调文字颜色 1 2" xfId="415"/>
    <cellStyle name="40% - 强调文字颜色 1 2 2" xfId="416"/>
    <cellStyle name="40% - 强调文字颜色 1 2 3" xfId="417"/>
    <cellStyle name="40% - 强调文字颜色 1 2 4" xfId="418"/>
    <cellStyle name="40% - 强调文字颜色 1 2 5" xfId="419"/>
    <cellStyle name="40% - 强调文字颜色 1 2 6" xfId="420"/>
    <cellStyle name="40% - 强调文字颜色 1 2 7" xfId="421"/>
    <cellStyle name="40% - 强调文字颜色 1 2 8" xfId="422"/>
    <cellStyle name="40% - 强调文字颜色 1 3" xfId="423"/>
    <cellStyle name="40% - 强调文字颜色 1 4" xfId="424"/>
    <cellStyle name="40% - 强调文字颜色 1 5" xfId="425"/>
    <cellStyle name="40% - 强调文字颜色 1 6" xfId="426"/>
    <cellStyle name="40% - 强调文字颜色 1 7" xfId="427"/>
    <cellStyle name="40% - 强调文字颜色 1 8" xfId="428"/>
    <cellStyle name="40% - 强调文字颜色 1 9" xfId="429"/>
    <cellStyle name="40% - 强调文字颜色 2 10" xfId="430"/>
    <cellStyle name="40% - 强调文字颜色 2 2" xfId="431"/>
    <cellStyle name="40% - 强调文字颜色 2 2 2" xfId="432"/>
    <cellStyle name="40% - 强调文字颜色 2 2 3" xfId="433"/>
    <cellStyle name="40% - 强调文字颜色 2 2 4" xfId="434"/>
    <cellStyle name="40% - 强调文字颜色 2 2 5" xfId="435"/>
    <cellStyle name="40% - 强调文字颜色 2 2 6" xfId="436"/>
    <cellStyle name="40% - 强调文字颜色 2 2 7" xfId="437"/>
    <cellStyle name="40% - 强调文字颜色 2 2 8" xfId="438"/>
    <cellStyle name="40% - 强调文字颜色 2 3" xfId="439"/>
    <cellStyle name="40% - 强调文字颜色 2 4" xfId="440"/>
    <cellStyle name="40% - 强调文字颜色 2 5" xfId="441"/>
    <cellStyle name="40% - 强调文字颜色 2 6" xfId="442"/>
    <cellStyle name="40% - 强调文字颜色 2 7" xfId="443"/>
    <cellStyle name="40% - 强调文字颜色 2 8" xfId="444"/>
    <cellStyle name="40% - 强调文字颜色 2 9" xfId="445"/>
    <cellStyle name="40% - 强调文字颜色 3 10" xfId="446"/>
    <cellStyle name="40% - 强调文字颜色 3 2" xfId="447"/>
    <cellStyle name="40% - 强调文字颜色 3 2 2" xfId="448"/>
    <cellStyle name="40% - 强调文字颜色 3 2 3" xfId="449"/>
    <cellStyle name="40% - 强调文字颜色 3 2 4" xfId="450"/>
    <cellStyle name="40% - 强调文字颜色 3 2 5" xfId="451"/>
    <cellStyle name="40% - 强调文字颜色 3 2 6" xfId="452"/>
    <cellStyle name="40% - 强调文字颜色 3 2 7" xfId="453"/>
    <cellStyle name="40% - 强调文字颜色 3 2 8" xfId="454"/>
    <cellStyle name="40% - 强调文字颜色 3 3" xfId="455"/>
    <cellStyle name="40% - 强调文字颜色 3 4" xfId="456"/>
    <cellStyle name="40% - 强调文字颜色 3 5" xfId="457"/>
    <cellStyle name="40% - 强调文字颜色 3 6" xfId="458"/>
    <cellStyle name="40% - 强调文字颜色 3 7" xfId="459"/>
    <cellStyle name="40% - 强调文字颜色 3 8" xfId="460"/>
    <cellStyle name="40% - 强调文字颜色 3 9" xfId="461"/>
    <cellStyle name="40% - 强调文字颜色 4 10" xfId="462"/>
    <cellStyle name="40% - 强调文字颜色 4 2" xfId="463"/>
    <cellStyle name="40% - 强调文字颜色 4 2 2" xfId="464"/>
    <cellStyle name="40% - 强调文字颜色 4 2 3" xfId="465"/>
    <cellStyle name="40% - 强调文字颜色 4 2 4" xfId="466"/>
    <cellStyle name="40% - 强调文字颜色 4 2 5" xfId="467"/>
    <cellStyle name="40% - 强调文字颜色 4 2 6" xfId="468"/>
    <cellStyle name="40% - 强调文字颜色 4 2 7" xfId="469"/>
    <cellStyle name="40% - 强调文字颜色 4 2 8" xfId="470"/>
    <cellStyle name="40% - 强调文字颜色 4 3" xfId="471"/>
    <cellStyle name="40% - 强调文字颜色 4 4" xfId="472"/>
    <cellStyle name="40% - 强调文字颜色 4 5" xfId="473"/>
    <cellStyle name="40% - 强调文字颜色 4 6" xfId="474"/>
    <cellStyle name="40% - 强调文字颜色 4 7" xfId="475"/>
    <cellStyle name="40% - 强调文字颜色 4 8" xfId="476"/>
    <cellStyle name="40% - 强调文字颜色 4 9" xfId="477"/>
    <cellStyle name="40% - 强调文字颜色 5 10" xfId="478"/>
    <cellStyle name="40% - 强调文字颜色 5 2" xfId="479"/>
    <cellStyle name="40% - 强调文字颜色 5 2 2" xfId="480"/>
    <cellStyle name="40% - 强调文字颜色 5 2 3" xfId="481"/>
    <cellStyle name="40% - 强调文字颜色 5 2 4" xfId="482"/>
    <cellStyle name="40% - 强调文字颜色 5 2 5" xfId="483"/>
    <cellStyle name="40% - 强调文字颜色 5 2 6" xfId="484"/>
    <cellStyle name="40% - 强调文字颜色 5 2 7" xfId="485"/>
    <cellStyle name="40% - 强调文字颜色 5 2 8" xfId="486"/>
    <cellStyle name="40% - 强调文字颜色 5 3" xfId="487"/>
    <cellStyle name="40% - 强调文字颜色 5 4" xfId="488"/>
    <cellStyle name="40% - 强调文字颜色 5 5" xfId="489"/>
    <cellStyle name="40% - 强调文字颜色 5 6" xfId="490"/>
    <cellStyle name="40% - 强调文字颜色 5 7" xfId="491"/>
    <cellStyle name="40% - 强调文字颜色 5 8" xfId="492"/>
    <cellStyle name="40% - 强调文字颜色 5 9" xfId="493"/>
    <cellStyle name="40% - 强调文字颜色 6 10" xfId="494"/>
    <cellStyle name="40% - 强调文字颜色 6 2" xfId="495"/>
    <cellStyle name="40% - 强调文字颜色 6 2 2" xfId="496"/>
    <cellStyle name="40% - 强调文字颜色 6 2 3" xfId="497"/>
    <cellStyle name="40% - 强调文字颜色 6 2 4" xfId="498"/>
    <cellStyle name="40% - 强调文字颜色 6 2 5" xfId="499"/>
    <cellStyle name="40% - 强调文字颜色 6 2 6" xfId="500"/>
    <cellStyle name="40% - 强调文字颜色 6 2 7" xfId="501"/>
    <cellStyle name="40% - 强调文字颜色 6 2 8" xfId="502"/>
    <cellStyle name="40% - 强调文字颜色 6 3" xfId="503"/>
    <cellStyle name="40% - 强调文字颜色 6 4" xfId="504"/>
    <cellStyle name="40% - 强调文字颜色 6 5" xfId="505"/>
    <cellStyle name="40% - 强调文字颜色 6 6" xfId="506"/>
    <cellStyle name="40% - 强调文字颜色 6 7" xfId="507"/>
    <cellStyle name="40% - 强调文字颜色 6 8" xfId="508"/>
    <cellStyle name="40% - 强调文字颜色 6 9" xfId="509"/>
    <cellStyle name="60% - Accent1 10" xfId="510"/>
    <cellStyle name="60% - Accent1 2" xfId="511"/>
    <cellStyle name="60% - Accent1 2 2" xfId="512"/>
    <cellStyle name="60% - Accent1 2 3" xfId="513"/>
    <cellStyle name="60% - Accent1 3" xfId="514"/>
    <cellStyle name="60% - Accent1 4" xfId="515"/>
    <cellStyle name="60% - Accent1 5" xfId="516"/>
    <cellStyle name="60% - Accent1 6" xfId="517"/>
    <cellStyle name="60% - Accent1 7" xfId="518"/>
    <cellStyle name="60% - Accent1 8" xfId="519"/>
    <cellStyle name="60% - Accent1 9" xfId="520"/>
    <cellStyle name="60% - Accent2 10" xfId="521"/>
    <cellStyle name="60% - Accent2 2" xfId="522"/>
    <cellStyle name="60% - Accent2 2 2" xfId="523"/>
    <cellStyle name="60% - Accent2 2 3" xfId="524"/>
    <cellStyle name="60% - Accent2 3" xfId="525"/>
    <cellStyle name="60% - Accent2 4" xfId="526"/>
    <cellStyle name="60% - Accent2 5" xfId="527"/>
    <cellStyle name="60% - Accent2 6" xfId="528"/>
    <cellStyle name="60% - Accent2 7" xfId="529"/>
    <cellStyle name="60% - Accent2 8" xfId="530"/>
    <cellStyle name="60% - Accent2 9" xfId="531"/>
    <cellStyle name="60% - Accent3 10" xfId="532"/>
    <cellStyle name="60% - Accent3 2" xfId="533"/>
    <cellStyle name="60% - Accent3 2 2" xfId="534"/>
    <cellStyle name="60% - Accent3 2 3" xfId="535"/>
    <cellStyle name="60% - Accent3 3" xfId="536"/>
    <cellStyle name="60% - Accent3 4" xfId="537"/>
    <cellStyle name="60% - Accent3 5" xfId="538"/>
    <cellStyle name="60% - Accent3 6" xfId="539"/>
    <cellStyle name="60% - Accent3 7" xfId="540"/>
    <cellStyle name="60% - Accent3 8" xfId="541"/>
    <cellStyle name="60% - Accent3 9" xfId="542"/>
    <cellStyle name="60% - Accent4 10" xfId="543"/>
    <cellStyle name="60% - Accent4 2" xfId="544"/>
    <cellStyle name="60% - Accent4 2 2" xfId="545"/>
    <cellStyle name="60% - Accent4 2 3" xfId="546"/>
    <cellStyle name="60% - Accent4 3" xfId="547"/>
    <cellStyle name="60% - Accent4 4" xfId="548"/>
    <cellStyle name="60% - Accent4 5" xfId="549"/>
    <cellStyle name="60% - Accent4 6" xfId="550"/>
    <cellStyle name="60% - Accent4 7" xfId="551"/>
    <cellStyle name="60% - Accent4 8" xfId="552"/>
    <cellStyle name="60% - Accent4 9" xfId="553"/>
    <cellStyle name="60% - Accent5 10" xfId="554"/>
    <cellStyle name="60% - Accent5 2" xfId="555"/>
    <cellStyle name="60% - Accent5 2 2" xfId="556"/>
    <cellStyle name="60% - Accent5 2 3" xfId="557"/>
    <cellStyle name="60% - Accent5 3" xfId="558"/>
    <cellStyle name="60% - Accent5 4" xfId="559"/>
    <cellStyle name="60% - Accent5 5" xfId="560"/>
    <cellStyle name="60% - Accent5 6" xfId="561"/>
    <cellStyle name="60% - Accent5 7" xfId="562"/>
    <cellStyle name="60% - Accent5 8" xfId="563"/>
    <cellStyle name="60% - Accent5 9" xfId="564"/>
    <cellStyle name="60% - Accent6 10" xfId="565"/>
    <cellStyle name="60% - Accent6 2" xfId="566"/>
    <cellStyle name="60% - Accent6 2 2" xfId="567"/>
    <cellStyle name="60% - Accent6 2 3" xfId="568"/>
    <cellStyle name="60% - Accent6 3" xfId="569"/>
    <cellStyle name="60% - Accent6 4" xfId="570"/>
    <cellStyle name="60% - Accent6 5" xfId="571"/>
    <cellStyle name="60% - Accent6 6" xfId="572"/>
    <cellStyle name="60% - Accent6 7" xfId="573"/>
    <cellStyle name="60% - Accent6 8" xfId="574"/>
    <cellStyle name="60% - Accent6 9" xfId="575"/>
    <cellStyle name="60% - 强调文字颜色 1 10" xfId="576"/>
    <cellStyle name="60% - 强调文字颜色 1 2" xfId="577"/>
    <cellStyle name="60% - 强调文字颜色 1 2 2" xfId="578"/>
    <cellStyle name="60% - 强调文字颜色 1 2 3" xfId="579"/>
    <cellStyle name="60% - 强调文字颜色 1 2 4" xfId="580"/>
    <cellStyle name="60% - 强调文字颜色 1 2 5" xfId="581"/>
    <cellStyle name="60% - 强调文字颜色 1 2 6" xfId="582"/>
    <cellStyle name="60% - 强调文字颜色 1 2 7" xfId="583"/>
    <cellStyle name="60% - 强调文字颜色 1 2 8" xfId="584"/>
    <cellStyle name="60% - 强调文字颜色 1 3" xfId="585"/>
    <cellStyle name="60% - 强调文字颜色 1 4" xfId="586"/>
    <cellStyle name="60% - 强调文字颜色 1 5" xfId="587"/>
    <cellStyle name="60% - 强调文字颜色 1 6" xfId="588"/>
    <cellStyle name="60% - 强调文字颜色 1 7" xfId="589"/>
    <cellStyle name="60% - 强调文字颜色 1 8" xfId="590"/>
    <cellStyle name="60% - 强调文字颜色 1 9" xfId="591"/>
    <cellStyle name="60% - 强调文字颜色 2 10" xfId="592"/>
    <cellStyle name="60% - 强调文字颜色 2 2" xfId="593"/>
    <cellStyle name="60% - 强调文字颜色 2 2 2" xfId="594"/>
    <cellStyle name="60% - 强调文字颜色 2 2 3" xfId="595"/>
    <cellStyle name="60% - 强调文字颜色 2 2 4" xfId="596"/>
    <cellStyle name="60% - 强调文字颜色 2 2 5" xfId="597"/>
    <cellStyle name="60% - 强调文字颜色 2 2 6" xfId="598"/>
    <cellStyle name="60% - 强调文字颜色 2 2 7" xfId="599"/>
    <cellStyle name="60% - 强调文字颜色 2 2 8" xfId="600"/>
    <cellStyle name="60% - 强调文字颜色 2 3" xfId="601"/>
    <cellStyle name="60% - 强调文字颜色 2 4" xfId="602"/>
    <cellStyle name="60% - 强调文字颜色 2 5" xfId="603"/>
    <cellStyle name="60% - 强调文字颜色 2 6" xfId="604"/>
    <cellStyle name="60% - 强调文字颜色 2 7" xfId="605"/>
    <cellStyle name="60% - 强调文字颜色 2 8" xfId="606"/>
    <cellStyle name="60% - 强调文字颜色 2 9" xfId="607"/>
    <cellStyle name="60% - 强调文字颜色 3 10" xfId="608"/>
    <cellStyle name="60% - 强调文字颜色 3 2" xfId="609"/>
    <cellStyle name="60% - 强调文字颜色 3 2 2" xfId="610"/>
    <cellStyle name="60% - 强调文字颜色 3 2 3" xfId="611"/>
    <cellStyle name="60% - 强调文字颜色 3 2 4" xfId="612"/>
    <cellStyle name="60% - 强调文字颜色 3 2 5" xfId="613"/>
    <cellStyle name="60% - 强调文字颜色 3 2 6" xfId="614"/>
    <cellStyle name="60% - 强调文字颜色 3 2 7" xfId="615"/>
    <cellStyle name="60% - 强调文字颜色 3 2 8" xfId="616"/>
    <cellStyle name="60% - 强调文字颜色 3 3" xfId="617"/>
    <cellStyle name="60% - 强调文字颜色 3 4" xfId="618"/>
    <cellStyle name="60% - 强调文字颜色 3 5" xfId="619"/>
    <cellStyle name="60% - 强调文字颜色 3 6" xfId="620"/>
    <cellStyle name="60% - 强调文字颜色 3 7" xfId="621"/>
    <cellStyle name="60% - 强调文字颜色 3 8" xfId="622"/>
    <cellStyle name="60% - 强调文字颜色 3 9" xfId="623"/>
    <cellStyle name="60% - 强调文字颜色 4 10" xfId="624"/>
    <cellStyle name="60% - 强调文字颜色 4 2" xfId="625"/>
    <cellStyle name="60% - 强调文字颜色 4 2 2" xfId="626"/>
    <cellStyle name="60% - 强调文字颜色 4 2 3" xfId="627"/>
    <cellStyle name="60% - 强调文字颜色 4 2 4" xfId="628"/>
    <cellStyle name="60% - 强调文字颜色 4 2 5" xfId="629"/>
    <cellStyle name="60% - 强调文字颜色 4 2 6" xfId="630"/>
    <cellStyle name="60% - 强调文字颜色 4 2 7" xfId="631"/>
    <cellStyle name="60% - 强调文字颜色 4 2 8" xfId="632"/>
    <cellStyle name="60% - 强调文字颜色 4 3" xfId="633"/>
    <cellStyle name="60% - 强调文字颜色 4 4" xfId="634"/>
    <cellStyle name="60% - 强调文字颜色 4 5" xfId="635"/>
    <cellStyle name="60% - 强调文字颜色 4 6" xfId="636"/>
    <cellStyle name="60% - 强调文字颜色 4 7" xfId="637"/>
    <cellStyle name="60% - 强调文字颜色 4 8" xfId="638"/>
    <cellStyle name="60% - 强调文字颜色 4 9" xfId="639"/>
    <cellStyle name="60% - 强调文字颜色 5 10" xfId="640"/>
    <cellStyle name="60% - 强调文字颜色 5 2" xfId="641"/>
    <cellStyle name="60% - 强调文字颜色 5 2 2" xfId="642"/>
    <cellStyle name="60% - 强调文字颜色 5 2 3" xfId="643"/>
    <cellStyle name="60% - 强调文字颜色 5 2 4" xfId="644"/>
    <cellStyle name="60% - 强调文字颜色 5 2 5" xfId="645"/>
    <cellStyle name="60% - 强调文字颜色 5 2 6" xfId="646"/>
    <cellStyle name="60% - 强调文字颜色 5 2 7" xfId="647"/>
    <cellStyle name="60% - 强调文字颜色 5 2 8" xfId="648"/>
    <cellStyle name="60% - 强调文字颜色 5 3" xfId="649"/>
    <cellStyle name="60% - 强调文字颜色 5 4" xfId="650"/>
    <cellStyle name="60% - 强调文字颜色 5 5" xfId="651"/>
    <cellStyle name="60% - 强调文字颜色 5 6" xfId="652"/>
    <cellStyle name="60% - 强调文字颜色 5 7" xfId="653"/>
    <cellStyle name="60% - 强调文字颜色 5 8" xfId="654"/>
    <cellStyle name="60% - 强调文字颜色 5 9" xfId="655"/>
    <cellStyle name="60% - 强调文字颜色 6 10" xfId="656"/>
    <cellStyle name="60% - 强调文字颜色 6 2" xfId="657"/>
    <cellStyle name="60% - 强调文字颜色 6 2 2" xfId="658"/>
    <cellStyle name="60% - 强调文字颜色 6 2 3" xfId="659"/>
    <cellStyle name="60% - 强调文字颜色 6 2 4" xfId="660"/>
    <cellStyle name="60% - 强调文字颜色 6 2 5" xfId="661"/>
    <cellStyle name="60% - 强调文字颜色 6 2 6" xfId="662"/>
    <cellStyle name="60% - 强调文字颜色 6 2 7" xfId="663"/>
    <cellStyle name="60% - 强调文字颜色 6 2 8" xfId="664"/>
    <cellStyle name="60% - 强调文字颜色 6 3" xfId="665"/>
    <cellStyle name="60% - 强调文字颜色 6 4" xfId="666"/>
    <cellStyle name="60% - 强调文字颜色 6 5" xfId="667"/>
    <cellStyle name="60% - 强调文字颜色 6 6" xfId="668"/>
    <cellStyle name="60% - 强调文字颜色 6 7" xfId="669"/>
    <cellStyle name="60% - 强调文字颜色 6 8" xfId="670"/>
    <cellStyle name="60% - 强调文字颜色 6 9" xfId="671"/>
    <cellStyle name="Accent1 10" xfId="672"/>
    <cellStyle name="Accent1 2" xfId="673"/>
    <cellStyle name="Accent1 2 2" xfId="674"/>
    <cellStyle name="Accent1 2 3" xfId="675"/>
    <cellStyle name="Accent1 3" xfId="676"/>
    <cellStyle name="Accent1 4" xfId="677"/>
    <cellStyle name="Accent1 5" xfId="678"/>
    <cellStyle name="Accent1 6" xfId="679"/>
    <cellStyle name="Accent1 7" xfId="680"/>
    <cellStyle name="Accent1 8" xfId="681"/>
    <cellStyle name="Accent1 9" xfId="682"/>
    <cellStyle name="Accent2 10" xfId="683"/>
    <cellStyle name="Accent2 2" xfId="684"/>
    <cellStyle name="Accent2 2 2" xfId="685"/>
    <cellStyle name="Accent2 2 3" xfId="686"/>
    <cellStyle name="Accent2 3" xfId="687"/>
    <cellStyle name="Accent2 4" xfId="688"/>
    <cellStyle name="Accent2 5" xfId="689"/>
    <cellStyle name="Accent2 6" xfId="690"/>
    <cellStyle name="Accent2 7" xfId="691"/>
    <cellStyle name="Accent2 8" xfId="692"/>
    <cellStyle name="Accent2 9" xfId="693"/>
    <cellStyle name="Accent3 10" xfId="694"/>
    <cellStyle name="Accent3 2" xfId="695"/>
    <cellStyle name="Accent3 2 2" xfId="696"/>
    <cellStyle name="Accent3 2 3" xfId="697"/>
    <cellStyle name="Accent3 3" xfId="698"/>
    <cellStyle name="Accent3 4" xfId="699"/>
    <cellStyle name="Accent3 5" xfId="700"/>
    <cellStyle name="Accent3 6" xfId="701"/>
    <cellStyle name="Accent3 7" xfId="702"/>
    <cellStyle name="Accent3 8" xfId="703"/>
    <cellStyle name="Accent3 9" xfId="704"/>
    <cellStyle name="Accent4 10" xfId="705"/>
    <cellStyle name="Accent4 2" xfId="706"/>
    <cellStyle name="Accent4 2 2" xfId="707"/>
    <cellStyle name="Accent4 2 3" xfId="708"/>
    <cellStyle name="Accent4 3" xfId="709"/>
    <cellStyle name="Accent4 4" xfId="710"/>
    <cellStyle name="Accent4 5" xfId="711"/>
    <cellStyle name="Accent4 6" xfId="712"/>
    <cellStyle name="Accent4 7" xfId="713"/>
    <cellStyle name="Accent4 8" xfId="714"/>
    <cellStyle name="Accent4 9" xfId="715"/>
    <cellStyle name="Accent5 10" xfId="716"/>
    <cellStyle name="Accent5 2" xfId="717"/>
    <cellStyle name="Accent5 2 2" xfId="718"/>
    <cellStyle name="Accent5 2 3" xfId="719"/>
    <cellStyle name="Accent5 3" xfId="720"/>
    <cellStyle name="Accent5 4" xfId="721"/>
    <cellStyle name="Accent5 5" xfId="722"/>
    <cellStyle name="Accent5 6" xfId="723"/>
    <cellStyle name="Accent5 7" xfId="724"/>
    <cellStyle name="Accent5 8" xfId="725"/>
    <cellStyle name="Accent5 9" xfId="726"/>
    <cellStyle name="Accent6 10" xfId="727"/>
    <cellStyle name="Accent6 2" xfId="728"/>
    <cellStyle name="Accent6 2 2" xfId="729"/>
    <cellStyle name="Accent6 2 3" xfId="730"/>
    <cellStyle name="Accent6 3" xfId="731"/>
    <cellStyle name="Accent6 4" xfId="732"/>
    <cellStyle name="Accent6 5" xfId="733"/>
    <cellStyle name="Accent6 6" xfId="734"/>
    <cellStyle name="Accent6 7" xfId="735"/>
    <cellStyle name="Accent6 8" xfId="736"/>
    <cellStyle name="Accent6 9" xfId="737"/>
    <cellStyle name="Bad 10" xfId="738"/>
    <cellStyle name="Bad 2" xfId="739"/>
    <cellStyle name="Bad 2 2" xfId="740"/>
    <cellStyle name="Bad 2 3" xfId="741"/>
    <cellStyle name="Bad 3" xfId="742"/>
    <cellStyle name="Bad 4" xfId="743"/>
    <cellStyle name="Bad 5" xfId="744"/>
    <cellStyle name="Bad 6" xfId="745"/>
    <cellStyle name="Bad 7" xfId="746"/>
    <cellStyle name="Bad 8" xfId="747"/>
    <cellStyle name="Bad 9" xfId="748"/>
    <cellStyle name="Calculation 10" xfId="749"/>
    <cellStyle name="Calculation 10 2" xfId="750"/>
    <cellStyle name="Calculation 10 3" xfId="751"/>
    <cellStyle name="Calculation 2" xfId="752"/>
    <cellStyle name="Calculation 2 2" xfId="753"/>
    <cellStyle name="Calculation 2 2 2" xfId="754"/>
    <cellStyle name="Calculation 2 2 3" xfId="755"/>
    <cellStyle name="Calculation 2 3" xfId="756"/>
    <cellStyle name="Calculation 2 3 2" xfId="757"/>
    <cellStyle name="Calculation 2 3 3" xfId="758"/>
    <cellStyle name="Calculation 2 4" xfId="759"/>
    <cellStyle name="Calculation 2 5" xfId="760"/>
    <cellStyle name="Calculation 3" xfId="761"/>
    <cellStyle name="Calculation 3 2" xfId="762"/>
    <cellStyle name="Calculation 3 3" xfId="763"/>
    <cellStyle name="Calculation 4" xfId="764"/>
    <cellStyle name="Calculation 4 2" xfId="765"/>
    <cellStyle name="Calculation 4 3" xfId="766"/>
    <cellStyle name="Calculation 5" xfId="767"/>
    <cellStyle name="Calculation 5 2" xfId="768"/>
    <cellStyle name="Calculation 5 3" xfId="769"/>
    <cellStyle name="Calculation 6" xfId="770"/>
    <cellStyle name="Calculation 6 2" xfId="771"/>
    <cellStyle name="Calculation 6 3" xfId="772"/>
    <cellStyle name="Calculation 7" xfId="773"/>
    <cellStyle name="Calculation 7 2" xfId="774"/>
    <cellStyle name="Calculation 7 3" xfId="775"/>
    <cellStyle name="Calculation 8" xfId="776"/>
    <cellStyle name="Calculation 8 2" xfId="777"/>
    <cellStyle name="Calculation 8 3" xfId="778"/>
    <cellStyle name="Calculation 9" xfId="779"/>
    <cellStyle name="Calculation 9 2" xfId="780"/>
    <cellStyle name="Calculation 9 3" xfId="781"/>
    <cellStyle name="Check Cell 10" xfId="782"/>
    <cellStyle name="Check Cell 2" xfId="783"/>
    <cellStyle name="Check Cell 2 2" xfId="784"/>
    <cellStyle name="Check Cell 2 3" xfId="785"/>
    <cellStyle name="Check Cell 3" xfId="786"/>
    <cellStyle name="Check Cell 4" xfId="787"/>
    <cellStyle name="Check Cell 5" xfId="788"/>
    <cellStyle name="Check Cell 6" xfId="789"/>
    <cellStyle name="Check Cell 7" xfId="790"/>
    <cellStyle name="Check Cell 8" xfId="791"/>
    <cellStyle name="Check Cell 9" xfId="792"/>
    <cellStyle name="Explanatory Text 10" xfId="793"/>
    <cellStyle name="Explanatory Text 2" xfId="794"/>
    <cellStyle name="Explanatory Text 2 2" xfId="795"/>
    <cellStyle name="Explanatory Text 2 3" xfId="796"/>
    <cellStyle name="Explanatory Text 3" xfId="797"/>
    <cellStyle name="Explanatory Text 4" xfId="798"/>
    <cellStyle name="Explanatory Text 5" xfId="799"/>
    <cellStyle name="Explanatory Text 6" xfId="800"/>
    <cellStyle name="Explanatory Text 7" xfId="801"/>
    <cellStyle name="Explanatory Text 8" xfId="802"/>
    <cellStyle name="Explanatory Text 9" xfId="803"/>
    <cellStyle name="Good 10" xfId="804"/>
    <cellStyle name="Good 2" xfId="805"/>
    <cellStyle name="Good 2 2" xfId="806"/>
    <cellStyle name="Good 2 3" xfId="807"/>
    <cellStyle name="Good 3" xfId="808"/>
    <cellStyle name="Good 4" xfId="809"/>
    <cellStyle name="Good 5" xfId="810"/>
    <cellStyle name="Good 6" xfId="811"/>
    <cellStyle name="Good 7" xfId="812"/>
    <cellStyle name="Good 8" xfId="813"/>
    <cellStyle name="Good 9" xfId="814"/>
    <cellStyle name="Heading 1 10" xfId="815"/>
    <cellStyle name="Heading 1 2" xfId="816"/>
    <cellStyle name="Heading 1 2 2" xfId="817"/>
    <cellStyle name="Heading 1 2 3" xfId="818"/>
    <cellStyle name="Heading 1 3" xfId="819"/>
    <cellStyle name="Heading 1 4" xfId="820"/>
    <cellStyle name="Heading 1 5" xfId="821"/>
    <cellStyle name="Heading 1 6" xfId="822"/>
    <cellStyle name="Heading 1 7" xfId="823"/>
    <cellStyle name="Heading 1 8" xfId="824"/>
    <cellStyle name="Heading 1 9" xfId="825"/>
    <cellStyle name="Heading 2 10" xfId="826"/>
    <cellStyle name="Heading 2 2" xfId="827"/>
    <cellStyle name="Heading 2 2 2" xfId="828"/>
    <cellStyle name="Heading 2 2 3" xfId="829"/>
    <cellStyle name="Heading 2 3" xfId="830"/>
    <cellStyle name="Heading 2 4" xfId="831"/>
    <cellStyle name="Heading 2 5" xfId="832"/>
    <cellStyle name="Heading 2 6" xfId="833"/>
    <cellStyle name="Heading 2 7" xfId="834"/>
    <cellStyle name="Heading 2 8" xfId="835"/>
    <cellStyle name="Heading 2 9" xfId="836"/>
    <cellStyle name="Heading 3 10" xfId="837"/>
    <cellStyle name="Heading 3 2" xfId="838"/>
    <cellStyle name="Heading 3 2 2" xfId="839"/>
    <cellStyle name="Heading 3 2 3" xfId="840"/>
    <cellStyle name="Heading 3 3" xfId="841"/>
    <cellStyle name="Heading 3 4" xfId="842"/>
    <cellStyle name="Heading 3 5" xfId="843"/>
    <cellStyle name="Heading 3 6" xfId="844"/>
    <cellStyle name="Heading 3 7" xfId="845"/>
    <cellStyle name="Heading 3 8" xfId="846"/>
    <cellStyle name="Heading 3 9" xfId="847"/>
    <cellStyle name="Heading 4 10" xfId="848"/>
    <cellStyle name="Heading 4 2" xfId="849"/>
    <cellStyle name="Heading 4 2 2" xfId="850"/>
    <cellStyle name="Heading 4 2 3" xfId="851"/>
    <cellStyle name="Heading 4 3" xfId="852"/>
    <cellStyle name="Heading 4 4" xfId="853"/>
    <cellStyle name="Heading 4 5" xfId="854"/>
    <cellStyle name="Heading 4 6" xfId="855"/>
    <cellStyle name="Heading 4 7" xfId="856"/>
    <cellStyle name="Heading 4 8" xfId="857"/>
    <cellStyle name="Heading 4 9" xfId="858"/>
    <cellStyle name="Hyperlink 10" xfId="859"/>
    <cellStyle name="Hyperlink 11" xfId="860"/>
    <cellStyle name="Hyperlink 12" xfId="861"/>
    <cellStyle name="Hyperlink 13" xfId="862"/>
    <cellStyle name="Hyperlink 2" xfId="863"/>
    <cellStyle name="Hyperlink 2 10" xfId="864"/>
    <cellStyle name="Hyperlink 2 10 2" xfId="865"/>
    <cellStyle name="Hyperlink 2 10 2 2" xfId="866"/>
    <cellStyle name="Hyperlink 2 10 3" xfId="867"/>
    <cellStyle name="Hyperlink 2 10 3 2" xfId="868"/>
    <cellStyle name="Hyperlink 2 10 4" xfId="869"/>
    <cellStyle name="Hyperlink 2 10 5" xfId="870"/>
    <cellStyle name="Hyperlink 2 10_BOM Part List" xfId="871"/>
    <cellStyle name="Hyperlink 2 11" xfId="872"/>
    <cellStyle name="Hyperlink 2 11 2" xfId="873"/>
    <cellStyle name="Hyperlink 2 11 2 2" xfId="874"/>
    <cellStyle name="Hyperlink 2 11 3" xfId="875"/>
    <cellStyle name="Hyperlink 2 11 3 2" xfId="876"/>
    <cellStyle name="Hyperlink 2 11 4" xfId="877"/>
    <cellStyle name="Hyperlink 2 11 5" xfId="878"/>
    <cellStyle name="Hyperlink 2 11_BOM Part List" xfId="879"/>
    <cellStyle name="Hyperlink 2 12" xfId="880"/>
    <cellStyle name="Hyperlink 2 12 2" xfId="881"/>
    <cellStyle name="Hyperlink 2 12 2 2" xfId="882"/>
    <cellStyle name="Hyperlink 2 12 3" xfId="883"/>
    <cellStyle name="Hyperlink 2 12 3 2" xfId="884"/>
    <cellStyle name="Hyperlink 2 12 4" xfId="885"/>
    <cellStyle name="Hyperlink 2 12 5" xfId="886"/>
    <cellStyle name="Hyperlink 2 12_BOM Part List" xfId="887"/>
    <cellStyle name="Hyperlink 2 13" xfId="888"/>
    <cellStyle name="Hyperlink 2 13 2" xfId="889"/>
    <cellStyle name="Hyperlink 2 13 2 2" xfId="890"/>
    <cellStyle name="Hyperlink 2 13 3" xfId="891"/>
    <cellStyle name="Hyperlink 2 13 3 2" xfId="892"/>
    <cellStyle name="Hyperlink 2 13 4" xfId="893"/>
    <cellStyle name="Hyperlink 2 13 5" xfId="894"/>
    <cellStyle name="Hyperlink 2 13_BOM Part List" xfId="895"/>
    <cellStyle name="Hyperlink 2 2" xfId="896"/>
    <cellStyle name="Hyperlink 2 2 2" xfId="897"/>
    <cellStyle name="Hyperlink 2 2 2 2" xfId="898"/>
    <cellStyle name="Hyperlink 2 2 3" xfId="899"/>
    <cellStyle name="Hyperlink 2 2 3 2" xfId="900"/>
    <cellStyle name="Hyperlink 2 2 4" xfId="901"/>
    <cellStyle name="Hyperlink 2 2 5" xfId="902"/>
    <cellStyle name="Hyperlink 2 2_BOM Part List" xfId="903"/>
    <cellStyle name="Hyperlink 2 3" xfId="904"/>
    <cellStyle name="Hyperlink 2 3 2" xfId="905"/>
    <cellStyle name="Hyperlink 2 3 2 2" xfId="906"/>
    <cellStyle name="Hyperlink 2 3 3" xfId="907"/>
    <cellStyle name="Hyperlink 2 3 3 2" xfId="908"/>
    <cellStyle name="Hyperlink 2 3 4" xfId="909"/>
    <cellStyle name="Hyperlink 2 3 5" xfId="910"/>
    <cellStyle name="Hyperlink 2 3_BOM Part List" xfId="911"/>
    <cellStyle name="Hyperlink 2 4" xfId="912"/>
    <cellStyle name="Hyperlink 2 4 2" xfId="913"/>
    <cellStyle name="Hyperlink 2 4 2 2" xfId="914"/>
    <cellStyle name="Hyperlink 2 4 3" xfId="915"/>
    <cellStyle name="Hyperlink 2 4 3 2" xfId="916"/>
    <cellStyle name="Hyperlink 2 4 4" xfId="917"/>
    <cellStyle name="Hyperlink 2 4 5" xfId="918"/>
    <cellStyle name="Hyperlink 2 4_BOM Part List" xfId="919"/>
    <cellStyle name="Hyperlink 2 5" xfId="920"/>
    <cellStyle name="Hyperlink 2 5 2" xfId="921"/>
    <cellStyle name="Hyperlink 2 5 2 2" xfId="922"/>
    <cellStyle name="Hyperlink 2 5 3" xfId="923"/>
    <cellStyle name="Hyperlink 2 5 3 2" xfId="924"/>
    <cellStyle name="Hyperlink 2 5 4" xfId="925"/>
    <cellStyle name="Hyperlink 2 5 5" xfId="926"/>
    <cellStyle name="Hyperlink 2 5_BOM Part List" xfId="927"/>
    <cellStyle name="Hyperlink 2 6" xfId="928"/>
    <cellStyle name="Hyperlink 2 6 2" xfId="929"/>
    <cellStyle name="Hyperlink 2 6 2 2" xfId="930"/>
    <cellStyle name="Hyperlink 2 6 3" xfId="931"/>
    <cellStyle name="Hyperlink 2 6 3 2" xfId="932"/>
    <cellStyle name="Hyperlink 2 6 4" xfId="933"/>
    <cellStyle name="Hyperlink 2 6 5" xfId="934"/>
    <cellStyle name="Hyperlink 2 6_BOM Part List" xfId="935"/>
    <cellStyle name="Hyperlink 2 7" xfId="936"/>
    <cellStyle name="Hyperlink 2 7 2" xfId="937"/>
    <cellStyle name="Hyperlink 2 7 2 2" xfId="938"/>
    <cellStyle name="Hyperlink 2 7 3" xfId="939"/>
    <cellStyle name="Hyperlink 2 7 3 2" xfId="940"/>
    <cellStyle name="Hyperlink 2 7 4" xfId="941"/>
    <cellStyle name="Hyperlink 2 7 5" xfId="942"/>
    <cellStyle name="Hyperlink 2 7_BOM Part List" xfId="943"/>
    <cellStyle name="Hyperlink 2 8" xfId="944"/>
    <cellStyle name="Hyperlink 2 8 2" xfId="945"/>
    <cellStyle name="Hyperlink 2 8 2 2" xfId="946"/>
    <cellStyle name="Hyperlink 2 8 3" xfId="947"/>
    <cellStyle name="Hyperlink 2 8 3 2" xfId="948"/>
    <cellStyle name="Hyperlink 2 8 4" xfId="949"/>
    <cellStyle name="Hyperlink 2 8 5" xfId="950"/>
    <cellStyle name="Hyperlink 2 8_BOM Part List" xfId="951"/>
    <cellStyle name="Hyperlink 2 9" xfId="952"/>
    <cellStyle name="Hyperlink 2 9 2" xfId="953"/>
    <cellStyle name="Hyperlink 2 9 2 2" xfId="954"/>
    <cellStyle name="Hyperlink 2 9 3" xfId="955"/>
    <cellStyle name="Hyperlink 2 9 3 2" xfId="956"/>
    <cellStyle name="Hyperlink 2 9 4" xfId="957"/>
    <cellStyle name="Hyperlink 2 9 5" xfId="958"/>
    <cellStyle name="Hyperlink 2 9_BOM Part List" xfId="959"/>
    <cellStyle name="Hyperlink 2_BRADLEY'S ANNUAL DEGREDATION" xfId="960"/>
    <cellStyle name="Hyperlink 3" xfId="961"/>
    <cellStyle name="Hyperlink 4" xfId="962"/>
    <cellStyle name="Hyperlink 5" xfId="963"/>
    <cellStyle name="Hyperlink 6" xfId="964"/>
    <cellStyle name="Hyperlink 7" xfId="965"/>
    <cellStyle name="Hyperlink 8" xfId="966"/>
    <cellStyle name="Hyperlink 9" xfId="967"/>
    <cellStyle name="Input 10" xfId="968"/>
    <cellStyle name="Input 10 2" xfId="969"/>
    <cellStyle name="Input 10 3" xfId="970"/>
    <cellStyle name="Input 2" xfId="971"/>
    <cellStyle name="Input 2 2" xfId="972"/>
    <cellStyle name="Input 2 2 2" xfId="973"/>
    <cellStyle name="Input 2 2 3" xfId="974"/>
    <cellStyle name="Input 2 3" xfId="975"/>
    <cellStyle name="Input 2 3 2" xfId="976"/>
    <cellStyle name="Input 2 3 3" xfId="977"/>
    <cellStyle name="Input 2 4" xfId="978"/>
    <cellStyle name="Input 2 5" xfId="979"/>
    <cellStyle name="Input 3" xfId="980"/>
    <cellStyle name="Input 3 2" xfId="981"/>
    <cellStyle name="Input 3 3" xfId="982"/>
    <cellStyle name="Input 4" xfId="983"/>
    <cellStyle name="Input 4 2" xfId="984"/>
    <cellStyle name="Input 4 3" xfId="985"/>
    <cellStyle name="Input 5" xfId="986"/>
    <cellStyle name="Input 5 2" xfId="987"/>
    <cellStyle name="Input 5 3" xfId="988"/>
    <cellStyle name="Input 6" xfId="989"/>
    <cellStyle name="Input 6 2" xfId="990"/>
    <cellStyle name="Input 6 3" xfId="991"/>
    <cellStyle name="Input 7" xfId="992"/>
    <cellStyle name="Input 7 2" xfId="993"/>
    <cellStyle name="Input 7 3" xfId="994"/>
    <cellStyle name="Input 8" xfId="995"/>
    <cellStyle name="Input 8 2" xfId="996"/>
    <cellStyle name="Input 8 3" xfId="997"/>
    <cellStyle name="Input 9" xfId="998"/>
    <cellStyle name="Input 9 2" xfId="999"/>
    <cellStyle name="Input 9 3" xfId="1000"/>
    <cellStyle name="Linked Cell 10" xfId="1001"/>
    <cellStyle name="Linked Cell 2" xfId="1002"/>
    <cellStyle name="Linked Cell 2 2" xfId="1003"/>
    <cellStyle name="Linked Cell 2 3" xfId="1004"/>
    <cellStyle name="Linked Cell 3" xfId="1005"/>
    <cellStyle name="Linked Cell 4" xfId="1006"/>
    <cellStyle name="Linked Cell 5" xfId="1007"/>
    <cellStyle name="Linked Cell 6" xfId="1008"/>
    <cellStyle name="Linked Cell 7" xfId="1009"/>
    <cellStyle name="Linked Cell 8" xfId="1010"/>
    <cellStyle name="Linked Cell 9" xfId="1011"/>
    <cellStyle name="Neutral 10" xfId="1012"/>
    <cellStyle name="Neutral 2" xfId="1013"/>
    <cellStyle name="Neutral 2 2" xfId="1014"/>
    <cellStyle name="Neutral 2 3" xfId="1015"/>
    <cellStyle name="Neutral 3" xfId="1016"/>
    <cellStyle name="Neutral 4" xfId="1017"/>
    <cellStyle name="Neutral 5" xfId="1018"/>
    <cellStyle name="Neutral 6" xfId="1019"/>
    <cellStyle name="Neutral 7" xfId="1020"/>
    <cellStyle name="Neutral 8" xfId="1021"/>
    <cellStyle name="Neutral 9" xfId="1022"/>
    <cellStyle name="Normal 10" xfId="1023"/>
    <cellStyle name="Normal 10 2" xfId="1024"/>
    <cellStyle name="Normal 10 2 2" xfId="1025"/>
    <cellStyle name="Normal 10 2 3" xfId="1026"/>
    <cellStyle name="Normal 10 3" xfId="1027"/>
    <cellStyle name="Normal 10 3 2" xfId="1028"/>
    <cellStyle name="Normal 10 3 3" xfId="1029"/>
    <cellStyle name="Normal 10 4" xfId="1030"/>
    <cellStyle name="Normal 10 5" xfId="1031"/>
    <cellStyle name="Normal 10_BRADLEY'S ANNUAL DEGREDATION" xfId="1032"/>
    <cellStyle name="Normal 11" xfId="1033"/>
    <cellStyle name="Normal 11 2" xfId="1034"/>
    <cellStyle name="Normal 11 2 2" xfId="1035"/>
    <cellStyle name="Normal 11 2 3" xfId="1036"/>
    <cellStyle name="Normal 11 3" xfId="1037"/>
    <cellStyle name="Normal 11 3 2" xfId="1038"/>
    <cellStyle name="Normal 11 3 3" xfId="1039"/>
    <cellStyle name="Normal 11_BRADLEY'S ANNUAL DEGREDATION" xfId="1040"/>
    <cellStyle name="Normal 12" xfId="1041"/>
    <cellStyle name="Normal 12 2" xfId="1042"/>
    <cellStyle name="Normal 12 2 2" xfId="1043"/>
    <cellStyle name="Normal 12 2 3" xfId="1044"/>
    <cellStyle name="Normal 12 3" xfId="1045"/>
    <cellStyle name="Normal 12 3 2" xfId="1046"/>
    <cellStyle name="Normal 12 3 3" xfId="1047"/>
    <cellStyle name="Normal 12_BRADLEY'S ANNUAL DEGREDATION" xfId="1048"/>
    <cellStyle name="Normal 13" xfId="1049"/>
    <cellStyle name="Normal 13 2" xfId="1050"/>
    <cellStyle name="Normal 13 2 2" xfId="1051"/>
    <cellStyle name="Normal 13 2 3" xfId="1052"/>
    <cellStyle name="Normal 13 3" xfId="1053"/>
    <cellStyle name="Normal 13 3 2" xfId="1054"/>
    <cellStyle name="Normal 13 3 3" xfId="1055"/>
    <cellStyle name="Normal 13_BRADLEY'S ANNUAL DEGREDATION" xfId="1056"/>
    <cellStyle name="Normal 14" xfId="1057"/>
    <cellStyle name="Normal 15" xfId="1058"/>
    <cellStyle name="Normal 15 2" xfId="1059"/>
    <cellStyle name="Normal 15 2 2" xfId="1060"/>
    <cellStyle name="Normal 15 2 3" xfId="1061"/>
    <cellStyle name="Normal 15 3" xfId="1062"/>
    <cellStyle name="Normal 15 3 2" xfId="1063"/>
    <cellStyle name="Normal 15 3 3" xfId="1064"/>
    <cellStyle name="Normal 15_BRADLEY'S ANNUAL DEGREDATION" xfId="1065"/>
    <cellStyle name="Normal 16" xfId="1066"/>
    <cellStyle name="Normal 16 2" xfId="1067"/>
    <cellStyle name="Normal 16 2 2" xfId="1068"/>
    <cellStyle name="Normal 16 2 3" xfId="1069"/>
    <cellStyle name="Normal 16 3" xfId="1070"/>
    <cellStyle name="Normal 16 3 2" xfId="1071"/>
    <cellStyle name="Normal 16 3 3" xfId="1072"/>
    <cellStyle name="Normal 16_BRADLEY'S ANNUAL DEGREDATION" xfId="1073"/>
    <cellStyle name="Normal 17" xfId="1074"/>
    <cellStyle name="Normal 17 10" xfId="1075"/>
    <cellStyle name="Normal 17 11" xfId="1076"/>
    <cellStyle name="Normal 17 2" xfId="1077"/>
    <cellStyle name="Normal 17 2 2" xfId="1078"/>
    <cellStyle name="Normal 17 2 3" xfId="1079"/>
    <cellStyle name="Normal 17 3" xfId="1080"/>
    <cellStyle name="Normal 17 3 2" xfId="1081"/>
    <cellStyle name="Normal 17 3 3" xfId="1082"/>
    <cellStyle name="Normal 17 4" xfId="1083"/>
    <cellStyle name="Normal 17 5" xfId="1084"/>
    <cellStyle name="Normal 17 6" xfId="1085"/>
    <cellStyle name="Normal 17 7" xfId="1086"/>
    <cellStyle name="Normal 17 8" xfId="1087"/>
    <cellStyle name="Normal 17 9" xfId="1088"/>
    <cellStyle name="Normal 17_BRADLEY'S ANNUAL DEGREDATION" xfId="1089"/>
    <cellStyle name="Normal 18" xfId="1090"/>
    <cellStyle name="Normal 18 10" xfId="1091"/>
    <cellStyle name="Normal 18 11" xfId="1092"/>
    <cellStyle name="Normal 18 2" xfId="1093"/>
    <cellStyle name="Normal 18 2 2" xfId="1094"/>
    <cellStyle name="Normal 18 2 3" xfId="1095"/>
    <cellStyle name="Normal 18 3" xfId="1096"/>
    <cellStyle name="Normal 18 3 2" xfId="1097"/>
    <cellStyle name="Normal 18 3 3" xfId="1098"/>
    <cellStyle name="Normal 18 4" xfId="1099"/>
    <cellStyle name="Normal 18 5" xfId="1100"/>
    <cellStyle name="Normal 18 6" xfId="1101"/>
    <cellStyle name="Normal 18 7" xfId="1102"/>
    <cellStyle name="Normal 18 8" xfId="1103"/>
    <cellStyle name="Normal 18 9" xfId="1104"/>
    <cellStyle name="Normal 18_BRADLEY'S ANNUAL DEGREDATION" xfId="1105"/>
    <cellStyle name="Normal 19" xfId="1106"/>
    <cellStyle name="Normal 19 10" xfId="1107"/>
    <cellStyle name="Normal 19 11" xfId="1108"/>
    <cellStyle name="Normal 19 2" xfId="1109"/>
    <cellStyle name="Normal 19 2 2" xfId="1110"/>
    <cellStyle name="Normal 19 2 3" xfId="1111"/>
    <cellStyle name="Normal 19 3" xfId="1112"/>
    <cellStyle name="Normal 19 3 2" xfId="1113"/>
    <cellStyle name="Normal 19 3 3" xfId="1114"/>
    <cellStyle name="Normal 19 4" xfId="1115"/>
    <cellStyle name="Normal 19 5" xfId="1116"/>
    <cellStyle name="Normal 19 6" xfId="1117"/>
    <cellStyle name="Normal 19 7" xfId="1118"/>
    <cellStyle name="Normal 19 8" xfId="1119"/>
    <cellStyle name="Normal 19 9" xfId="1120"/>
    <cellStyle name="Normal 19_BRADLEY'S ANNUAL DEGREDATION" xfId="1121"/>
    <cellStyle name="Normal 2" xfId="1122"/>
    <cellStyle name="Normal 2 10" xfId="1123"/>
    <cellStyle name="Normal 2 10 2" xfId="1124"/>
    <cellStyle name="Normal 2 10 2 2" xfId="1125"/>
    <cellStyle name="Normal 2 10 2 3" xfId="1126"/>
    <cellStyle name="Normal 2 10 3" xfId="1127"/>
    <cellStyle name="Normal 2 10 3 2" xfId="1128"/>
    <cellStyle name="Normal 2 10 3 3" xfId="1129"/>
    <cellStyle name="Normal 2 10 4" xfId="1130"/>
    <cellStyle name="Normal 2 10 5" xfId="1131"/>
    <cellStyle name="Normal 2 10_BOM Part List" xfId="1132"/>
    <cellStyle name="Normal 2 11" xfId="1133"/>
    <cellStyle name="Normal 2 11 2" xfId="1134"/>
    <cellStyle name="Normal 2 11 2 2" xfId="1135"/>
    <cellStyle name="Normal 2 11 2 3" xfId="1136"/>
    <cellStyle name="Normal 2 11 3" xfId="1137"/>
    <cellStyle name="Normal 2 11 3 2" xfId="1138"/>
    <cellStyle name="Normal 2 11 3 3" xfId="1139"/>
    <cellStyle name="Normal 2 11 4" xfId="1140"/>
    <cellStyle name="Normal 2 11 5" xfId="1141"/>
    <cellStyle name="Normal 2 11_BOM Part List" xfId="1142"/>
    <cellStyle name="Normal 2 12" xfId="1143"/>
    <cellStyle name="Normal 2 12 2" xfId="1144"/>
    <cellStyle name="Normal 2 12 2 2" xfId="1145"/>
    <cellStyle name="Normal 2 12 2 3" xfId="1146"/>
    <cellStyle name="Normal 2 12 3" xfId="1147"/>
    <cellStyle name="Normal 2 12 3 2" xfId="1148"/>
    <cellStyle name="Normal 2 12 3 3" xfId="1149"/>
    <cellStyle name="Normal 2 12 4" xfId="1150"/>
    <cellStyle name="Normal 2 12 5" xfId="1151"/>
    <cellStyle name="Normal 2 12_BOM Part List" xfId="1152"/>
    <cellStyle name="Normal 2 13" xfId="1153"/>
    <cellStyle name="Normal 2 13 2" xfId="1154"/>
    <cellStyle name="Normal 2 13 2 2" xfId="1155"/>
    <cellStyle name="Normal 2 13 2 3" xfId="1156"/>
    <cellStyle name="Normal 2 13 3" xfId="1157"/>
    <cellStyle name="Normal 2 13 3 2" xfId="1158"/>
    <cellStyle name="Normal 2 13 3 3" xfId="1159"/>
    <cellStyle name="Normal 2 13 4" xfId="1160"/>
    <cellStyle name="Normal 2 13 5" xfId="1161"/>
    <cellStyle name="Normal 2 13_BOM Part List" xfId="1162"/>
    <cellStyle name="Normal 2 14" xfId="1163"/>
    <cellStyle name="Normal 2 2" xfId="1164"/>
    <cellStyle name="Normal 2 2 2" xfId="1165"/>
    <cellStyle name="Normal 2 2 2 2" xfId="1166"/>
    <cellStyle name="Normal 2 2 2 3" xfId="1167"/>
    <cellStyle name="Normal 2 2 3" xfId="1168"/>
    <cellStyle name="Normal 2 2 3 2" xfId="1169"/>
    <cellStyle name="Normal 2 2 3 3" xfId="1170"/>
    <cellStyle name="Normal 2 2 4" xfId="1171"/>
    <cellStyle name="Normal 2 2 5" xfId="1172"/>
    <cellStyle name="Normal 2 2 6" xfId="1173"/>
    <cellStyle name="Normal 2 2 7" xfId="1174"/>
    <cellStyle name="Normal 2 2_BOM Part List" xfId="1175"/>
    <cellStyle name="Normal 2 3" xfId="1176"/>
    <cellStyle name="Normal 2 3 2" xfId="1177"/>
    <cellStyle name="Normal 2 3 2 2" xfId="1178"/>
    <cellStyle name="Normal 2 3 2 3" xfId="1179"/>
    <cellStyle name="Normal 2 3 3" xfId="1180"/>
    <cellStyle name="Normal 2 3 3 2" xfId="1181"/>
    <cellStyle name="Normal 2 3 3 3" xfId="1182"/>
    <cellStyle name="Normal 2 3 4" xfId="1183"/>
    <cellStyle name="Normal 2 3 5" xfId="1184"/>
    <cellStyle name="Normal 2 3_BOM Part List" xfId="1185"/>
    <cellStyle name="Normal 2 4" xfId="1186"/>
    <cellStyle name="Normal 2 4 2" xfId="1187"/>
    <cellStyle name="Normal 2 4 2 2" xfId="1188"/>
    <cellStyle name="Normal 2 4 2 3" xfId="1189"/>
    <cellStyle name="Normal 2 4 3" xfId="1190"/>
    <cellStyle name="Normal 2 4 3 2" xfId="1191"/>
    <cellStyle name="Normal 2 4 3 3" xfId="1192"/>
    <cellStyle name="Normal 2 4 4" xfId="1193"/>
    <cellStyle name="Normal 2 4 5" xfId="1194"/>
    <cellStyle name="Normal 2 4_BOM Part List" xfId="1195"/>
    <cellStyle name="Normal 2 5" xfId="1196"/>
    <cellStyle name="Normal 2 5 2" xfId="1197"/>
    <cellStyle name="Normal 2 5 2 2" xfId="1198"/>
    <cellStyle name="Normal 2 5 2 3" xfId="1199"/>
    <cellStyle name="Normal 2 5 3" xfId="1200"/>
    <cellStyle name="Normal 2 5 3 2" xfId="1201"/>
    <cellStyle name="Normal 2 5 3 3" xfId="1202"/>
    <cellStyle name="Normal 2 5 4" xfId="1203"/>
    <cellStyle name="Normal 2 5 5" xfId="1204"/>
    <cellStyle name="Normal 2 5_BOM Part List" xfId="1205"/>
    <cellStyle name="Normal 2 6" xfId="1206"/>
    <cellStyle name="Normal 2 6 2" xfId="1207"/>
    <cellStyle name="Normal 2 6 2 2" xfId="1208"/>
    <cellStyle name="Normal 2 6 2 3" xfId="1209"/>
    <cellStyle name="Normal 2 6 3" xfId="1210"/>
    <cellStyle name="Normal 2 6 3 2" xfId="1211"/>
    <cellStyle name="Normal 2 6 3 3" xfId="1212"/>
    <cellStyle name="Normal 2 6 4" xfId="1213"/>
    <cellStyle name="Normal 2 6 5" xfId="1214"/>
    <cellStyle name="Normal 2 6_BOM Part List" xfId="1215"/>
    <cellStyle name="Normal 2 7" xfId="1216"/>
    <cellStyle name="Normal 2 7 2" xfId="1217"/>
    <cellStyle name="Normal 2 7 2 2" xfId="1218"/>
    <cellStyle name="Normal 2 7 2 3" xfId="1219"/>
    <cellStyle name="Normal 2 7 3" xfId="1220"/>
    <cellStyle name="Normal 2 7 3 2" xfId="1221"/>
    <cellStyle name="Normal 2 7 3 3" xfId="1222"/>
    <cellStyle name="Normal 2 7 4" xfId="1223"/>
    <cellStyle name="Normal 2 7 5" xfId="1224"/>
    <cellStyle name="Normal 2 7_BOM Part List" xfId="1225"/>
    <cellStyle name="Normal 2 8" xfId="1226"/>
    <cellStyle name="Normal 2 8 2" xfId="1227"/>
    <cellStyle name="Normal 2 8 2 2" xfId="1228"/>
    <cellStyle name="Normal 2 8 2 3" xfId="1229"/>
    <cellStyle name="Normal 2 8 3" xfId="1230"/>
    <cellStyle name="Normal 2 8 3 2" xfId="1231"/>
    <cellStyle name="Normal 2 8 3 3" xfId="1232"/>
    <cellStyle name="Normal 2 8 4" xfId="1233"/>
    <cellStyle name="Normal 2 8 5" xfId="1234"/>
    <cellStyle name="Normal 2 8_BOM Part List" xfId="1235"/>
    <cellStyle name="Normal 2 9" xfId="1236"/>
    <cellStyle name="Normal 2 9 2" xfId="1237"/>
    <cellStyle name="Normal 2 9 2 2" xfId="1238"/>
    <cellStyle name="Normal 2 9 2 3" xfId="1239"/>
    <cellStyle name="Normal 2 9 3" xfId="1240"/>
    <cellStyle name="Normal 2 9 3 2" xfId="1241"/>
    <cellStyle name="Normal 2 9 3 3" xfId="1242"/>
    <cellStyle name="Normal 2 9 4" xfId="1243"/>
    <cellStyle name="Normal 2 9 5" xfId="1244"/>
    <cellStyle name="Normal 2 9_BOM Part List" xfId="1245"/>
    <cellStyle name="Normal 2_BRADLEY'S ANNUAL DEGREDATION" xfId="1246"/>
    <cellStyle name="Normal 20" xfId="1247"/>
    <cellStyle name="Normal 21" xfId="1248"/>
    <cellStyle name="Normal 22" xfId="1249"/>
    <cellStyle name="Normal 23" xfId="1250"/>
    <cellStyle name="Normal 24" xfId="1251"/>
    <cellStyle name="Normal 25" xfId="1252"/>
    <cellStyle name="Normal 3" xfId="1253"/>
    <cellStyle name="Normal 3 2" xfId="1254"/>
    <cellStyle name="Normal 3 2 2" xfId="1255"/>
    <cellStyle name="Normal 3 2 3" xfId="1256"/>
    <cellStyle name="Normal 3 3" xfId="1257"/>
    <cellStyle name="Normal 3 3 2" xfId="1258"/>
    <cellStyle name="Normal 3 3 3" xfId="1259"/>
    <cellStyle name="Normal 3 4" xfId="1260"/>
    <cellStyle name="Normal 3 5" xfId="1261"/>
    <cellStyle name="Normal 3_BOM Part List" xfId="1262"/>
    <cellStyle name="Normal 4" xfId="1263"/>
    <cellStyle name="Normal 4 2" xfId="1264"/>
    <cellStyle name="Normal 4 2 2" xfId="1265"/>
    <cellStyle name="Normal 4 2 3" xfId="1266"/>
    <cellStyle name="Normal 4 3" xfId="1267"/>
    <cellStyle name="Normal 4 3 2" xfId="1268"/>
    <cellStyle name="Normal 4 3 3" xfId="1269"/>
    <cellStyle name="Normal 4 4" xfId="1270"/>
    <cellStyle name="Normal 4 5" xfId="1271"/>
    <cellStyle name="Normal 4_BOM Part List" xfId="1272"/>
    <cellStyle name="Normal 5" xfId="1273"/>
    <cellStyle name="Normal 5 2" xfId="1274"/>
    <cellStyle name="Normal 5 2 2" xfId="1275"/>
    <cellStyle name="Normal 5 2 3" xfId="1276"/>
    <cellStyle name="Normal 5 3" xfId="1277"/>
    <cellStyle name="Normal 5 3 2" xfId="1278"/>
    <cellStyle name="Normal 5 3 3" xfId="1279"/>
    <cellStyle name="Normal 5 4" xfId="1280"/>
    <cellStyle name="Normal 5 5" xfId="1281"/>
    <cellStyle name="Normal 5_BOM Part List" xfId="1282"/>
    <cellStyle name="Normal 6" xfId="1283"/>
    <cellStyle name="Normal 6 2" xfId="1284"/>
    <cellStyle name="Normal 6 2 2" xfId="1285"/>
    <cellStyle name="Normal 6 2 3" xfId="1286"/>
    <cellStyle name="Normal 6 3" xfId="1287"/>
    <cellStyle name="Normal 6 3 2" xfId="1288"/>
    <cellStyle name="Normal 6 3 3" xfId="1289"/>
    <cellStyle name="Normal 6 4" xfId="1290"/>
    <cellStyle name="Normal 6 5" xfId="1291"/>
    <cellStyle name="Normal 6_BOM Part List" xfId="1292"/>
    <cellStyle name="Normal 7" xfId="1293"/>
    <cellStyle name="Normal 7 2" xfId="1294"/>
    <cellStyle name="Normal 7 2 2" xfId="1295"/>
    <cellStyle name="Normal 7 2 3" xfId="1296"/>
    <cellStyle name="Normal 7 3" xfId="1297"/>
    <cellStyle name="Normal 7 3 2" xfId="1298"/>
    <cellStyle name="Normal 7 3 3" xfId="1299"/>
    <cellStyle name="Normal 7 4" xfId="1300"/>
    <cellStyle name="Normal 7 5" xfId="1301"/>
    <cellStyle name="Normal 7_BOM Part List" xfId="1302"/>
    <cellStyle name="Normal 8" xfId="1303"/>
    <cellStyle name="Normal 8 10" xfId="1304"/>
    <cellStyle name="Normal 8 11" xfId="1305"/>
    <cellStyle name="Normal 8 2" xfId="1306"/>
    <cellStyle name="Normal 8 2 2" xfId="1307"/>
    <cellStyle name="Normal 8 2 3" xfId="1308"/>
    <cellStyle name="Normal 8 3" xfId="1309"/>
    <cellStyle name="Normal 8 3 2" xfId="1310"/>
    <cellStyle name="Normal 8 3 3" xfId="1311"/>
    <cellStyle name="Normal 8 4" xfId="1312"/>
    <cellStyle name="Normal 8 5" xfId="1313"/>
    <cellStyle name="Normal 8 6" xfId="1314"/>
    <cellStyle name="Normal 8 7" xfId="1315"/>
    <cellStyle name="Normal 8 8" xfId="1316"/>
    <cellStyle name="Normal 8 9" xfId="1317"/>
    <cellStyle name="Normal 8_BRADLEY'S ANNUAL DEGREDATION" xfId="1318"/>
    <cellStyle name="Normal 9" xfId="1319"/>
    <cellStyle name="Note 10" xfId="1320"/>
    <cellStyle name="Note 10 2" xfId="1321"/>
    <cellStyle name="Note 10 2 2" xfId="1322"/>
    <cellStyle name="Note 10 3" xfId="1323"/>
    <cellStyle name="Note 10 3 2" xfId="1324"/>
    <cellStyle name="Note 10 4" xfId="1325"/>
    <cellStyle name="Note 11" xfId="1326"/>
    <cellStyle name="Note 11 2" xfId="1327"/>
    <cellStyle name="Note 12" xfId="1328"/>
    <cellStyle name="Note 12 2" xfId="1329"/>
    <cellStyle name="Note 13" xfId="1330"/>
    <cellStyle name="Note 13 2" xfId="1331"/>
    <cellStyle name="Note 2" xfId="1332"/>
    <cellStyle name="Note 2 2" xfId="1333"/>
    <cellStyle name="Note 2 2 2" xfId="1334"/>
    <cellStyle name="Note 2 2 2 2" xfId="1335"/>
    <cellStyle name="Note 2 2 3" xfId="1336"/>
    <cellStyle name="Note 2 2 3 2" xfId="1337"/>
    <cellStyle name="Note 2 2 4" xfId="1338"/>
    <cellStyle name="Note 2 3" xfId="1339"/>
    <cellStyle name="Note 2 3 2" xfId="1340"/>
    <cellStyle name="Note 2 3 2 2" xfId="1341"/>
    <cellStyle name="Note 2 3 3" xfId="1342"/>
    <cellStyle name="Note 2 3 3 2" xfId="1343"/>
    <cellStyle name="Note 2 3 4" xfId="1344"/>
    <cellStyle name="Note 2 4" xfId="1345"/>
    <cellStyle name="Note 2 4 2" xfId="1346"/>
    <cellStyle name="Note 2 5" xfId="1347"/>
    <cellStyle name="Note 2 5 2" xfId="1348"/>
    <cellStyle name="Note 2 6" xfId="1349"/>
    <cellStyle name="Note 2 6 2" xfId="1350"/>
    <cellStyle name="Note 2 7" xfId="1351"/>
    <cellStyle name="Note 2_Integrated System Design Spreadsheet" xfId="1352"/>
    <cellStyle name="Note 3" xfId="1353"/>
    <cellStyle name="Note 3 2" xfId="1354"/>
    <cellStyle name="Note 3 2 2" xfId="1355"/>
    <cellStyle name="Note 3 2 2 2" xfId="1356"/>
    <cellStyle name="Note 3 2 3" xfId="1357"/>
    <cellStyle name="Note 3 2 3 2" xfId="1358"/>
    <cellStyle name="Note 3 2 4" xfId="1359"/>
    <cellStyle name="Note 3 3" xfId="1360"/>
    <cellStyle name="Note 3 3 2" xfId="1361"/>
    <cellStyle name="Note 3 3 2 2" xfId="1362"/>
    <cellStyle name="Note 3 3 3" xfId="1363"/>
    <cellStyle name="Note 3 3 3 2" xfId="1364"/>
    <cellStyle name="Note 3 3 4" xfId="1365"/>
    <cellStyle name="Note 3 4" xfId="1366"/>
    <cellStyle name="Note 3 4 2" xfId="1367"/>
    <cellStyle name="Note 3 5" xfId="1368"/>
    <cellStyle name="Note 3 5 2" xfId="1369"/>
    <cellStyle name="Note 3 6" xfId="1370"/>
    <cellStyle name="Note 3_Integrated System Design Spreadsheet" xfId="1371"/>
    <cellStyle name="Note 4" xfId="1372"/>
    <cellStyle name="Note 4 2" xfId="1373"/>
    <cellStyle name="Note 4 2 2" xfId="1374"/>
    <cellStyle name="Note 4 2 2 2" xfId="1375"/>
    <cellStyle name="Note 4 2 3" xfId="1376"/>
    <cellStyle name="Note 4 2 3 2" xfId="1377"/>
    <cellStyle name="Note 4 2 4" xfId="1378"/>
    <cellStyle name="Note 4 3" xfId="1379"/>
    <cellStyle name="Note 4 3 2" xfId="1380"/>
    <cellStyle name="Note 4 3 2 2" xfId="1381"/>
    <cellStyle name="Note 4 3 3" xfId="1382"/>
    <cellStyle name="Note 4 3 3 2" xfId="1383"/>
    <cellStyle name="Note 4 3 4" xfId="1384"/>
    <cellStyle name="Note 4 4" xfId="1385"/>
    <cellStyle name="Note 4 4 2" xfId="1386"/>
    <cellStyle name="Note 4 5" xfId="1387"/>
    <cellStyle name="Note 4 5 2" xfId="1388"/>
    <cellStyle name="Note 4 6" xfId="1389"/>
    <cellStyle name="Note 4_Integrated System Design Spreadsheet" xfId="1390"/>
    <cellStyle name="Note 5" xfId="1391"/>
    <cellStyle name="Note 5 2" xfId="1392"/>
    <cellStyle name="Note 5 2 2" xfId="1393"/>
    <cellStyle name="Note 5 2 2 2" xfId="1394"/>
    <cellStyle name="Note 5 2 3" xfId="1395"/>
    <cellStyle name="Note 5 2 3 2" xfId="1396"/>
    <cellStyle name="Note 5 2 4" xfId="1397"/>
    <cellStyle name="Note 5 3" xfId="1398"/>
    <cellStyle name="Note 5 3 2" xfId="1399"/>
    <cellStyle name="Note 5 3 2 2" xfId="1400"/>
    <cellStyle name="Note 5 3 3" xfId="1401"/>
    <cellStyle name="Note 5 3 3 2" xfId="1402"/>
    <cellStyle name="Note 5 3 4" xfId="1403"/>
    <cellStyle name="Note 5 4" xfId="1404"/>
    <cellStyle name="Note 5 4 2" xfId="1405"/>
    <cellStyle name="Note 5 5" xfId="1406"/>
    <cellStyle name="Note 5 5 2" xfId="1407"/>
    <cellStyle name="Note 5 6" xfId="1408"/>
    <cellStyle name="Note 5_Integrated System Design Spreadsheet" xfId="1409"/>
    <cellStyle name="Note 6" xfId="1410"/>
    <cellStyle name="Note 6 2" xfId="1411"/>
    <cellStyle name="Note 6 2 2" xfId="1412"/>
    <cellStyle name="Note 6 2 2 2" xfId="1413"/>
    <cellStyle name="Note 6 2 3" xfId="1414"/>
    <cellStyle name="Note 6 2 3 2" xfId="1415"/>
    <cellStyle name="Note 6 2 4" xfId="1416"/>
    <cellStyle name="Note 6 3" xfId="1417"/>
    <cellStyle name="Note 6 3 2" xfId="1418"/>
    <cellStyle name="Note 6 3 2 2" xfId="1419"/>
    <cellStyle name="Note 6 3 3" xfId="1420"/>
    <cellStyle name="Note 6 3 3 2" xfId="1421"/>
    <cellStyle name="Note 6 3 4" xfId="1422"/>
    <cellStyle name="Note 6 4" xfId="1423"/>
    <cellStyle name="Note 6 4 2" xfId="1424"/>
    <cellStyle name="Note 6 5" xfId="1425"/>
    <cellStyle name="Note 6 5 2" xfId="1426"/>
    <cellStyle name="Note 6 6" xfId="1427"/>
    <cellStyle name="Note 6_Integrated System Design Spreadsheet" xfId="1428"/>
    <cellStyle name="Note 7" xfId="1429"/>
    <cellStyle name="Note 7 2" xfId="1430"/>
    <cellStyle name="Note 7 2 2" xfId="1431"/>
    <cellStyle name="Note 7 2 2 2" xfId="1432"/>
    <cellStyle name="Note 7 2 3" xfId="1433"/>
    <cellStyle name="Note 7 2 3 2" xfId="1434"/>
    <cellStyle name="Note 7 2 4" xfId="1435"/>
    <cellStyle name="Note 7 3" xfId="1436"/>
    <cellStyle name="Note 7 3 2" xfId="1437"/>
    <cellStyle name="Note 7 3 2 2" xfId="1438"/>
    <cellStyle name="Note 7 3 3" xfId="1439"/>
    <cellStyle name="Note 7 3 3 2" xfId="1440"/>
    <cellStyle name="Note 7 3 4" xfId="1441"/>
    <cellStyle name="Note 7 4" xfId="1442"/>
    <cellStyle name="Note 7 4 2" xfId="1443"/>
    <cellStyle name="Note 7 5" xfId="1444"/>
    <cellStyle name="Note 7 5 2" xfId="1445"/>
    <cellStyle name="Note 7 6" xfId="1446"/>
    <cellStyle name="Note 7_Integrated System Design Spreadsheet" xfId="1447"/>
    <cellStyle name="Note 8" xfId="1448"/>
    <cellStyle name="Note 8 2" xfId="1449"/>
    <cellStyle name="Note 8 2 2" xfId="1450"/>
    <cellStyle name="Note 8 2 2 2" xfId="1451"/>
    <cellStyle name="Note 8 2 3" xfId="1452"/>
    <cellStyle name="Note 8 2 3 2" xfId="1453"/>
    <cellStyle name="Note 8 2 4" xfId="1454"/>
    <cellStyle name="Note 8 3" xfId="1455"/>
    <cellStyle name="Note 8 3 2" xfId="1456"/>
    <cellStyle name="Note 8 3 2 2" xfId="1457"/>
    <cellStyle name="Note 8 3 3" xfId="1458"/>
    <cellStyle name="Note 8 3 3 2" xfId="1459"/>
    <cellStyle name="Note 8 3 4" xfId="1460"/>
    <cellStyle name="Note 8 4" xfId="1461"/>
    <cellStyle name="Note 8 4 2" xfId="1462"/>
    <cellStyle name="Note 8 5" xfId="1463"/>
    <cellStyle name="Note 8 5 2" xfId="1464"/>
    <cellStyle name="Note 8 6" xfId="1465"/>
    <cellStyle name="Note 8_Integrated System Design Spreadsheet" xfId="1466"/>
    <cellStyle name="Note 9" xfId="1467"/>
    <cellStyle name="Note 9 2" xfId="1468"/>
    <cellStyle name="Note 9 2 2" xfId="1469"/>
    <cellStyle name="Note 9 3" xfId="1470"/>
    <cellStyle name="Note 9 3 2" xfId="1471"/>
    <cellStyle name="Note 9 4" xfId="1472"/>
    <cellStyle name="Output 10" xfId="1473"/>
    <cellStyle name="Output 10 2" xfId="1474"/>
    <cellStyle name="Output 2" xfId="1475"/>
    <cellStyle name="Output 2 2" xfId="1476"/>
    <cellStyle name="Output 2 2 2" xfId="1477"/>
    <cellStyle name="Output 2 3" xfId="1478"/>
    <cellStyle name="Output 2 3 2" xfId="1479"/>
    <cellStyle name="Output 2 4" xfId="1480"/>
    <cellStyle name="Output 3" xfId="1481"/>
    <cellStyle name="Output 3 2" xfId="1482"/>
    <cellStyle name="Output 4" xfId="1483"/>
    <cellStyle name="Output 4 2" xfId="1484"/>
    <cellStyle name="Output 5" xfId="1485"/>
    <cellStyle name="Output 5 2" xfId="1486"/>
    <cellStyle name="Output 6" xfId="1487"/>
    <cellStyle name="Output 6 2" xfId="1488"/>
    <cellStyle name="Output 7" xfId="1489"/>
    <cellStyle name="Output 7 2" xfId="1490"/>
    <cellStyle name="Output 8" xfId="1491"/>
    <cellStyle name="Output 8 2" xfId="1492"/>
    <cellStyle name="Output 9" xfId="1493"/>
    <cellStyle name="Output 9 2" xfId="1494"/>
    <cellStyle name="Percent 2 2" xfId="1495"/>
    <cellStyle name="Percent 2 3" xfId="1496"/>
    <cellStyle name="Title 10" xfId="1497"/>
    <cellStyle name="Title 2" xfId="1498"/>
    <cellStyle name="Title 2 2" xfId="1499"/>
    <cellStyle name="Title 2 3" xfId="1500"/>
    <cellStyle name="Title 3" xfId="1501"/>
    <cellStyle name="Title 4" xfId="1502"/>
    <cellStyle name="Title 5" xfId="1503"/>
    <cellStyle name="Title 6" xfId="1504"/>
    <cellStyle name="Title 7" xfId="1505"/>
    <cellStyle name="Title 8" xfId="1506"/>
    <cellStyle name="Title 9" xfId="1507"/>
    <cellStyle name="Total 10" xfId="1508"/>
    <cellStyle name="Total 10 2" xfId="1509"/>
    <cellStyle name="Total 2" xfId="1510"/>
    <cellStyle name="Total 2 2" xfId="1511"/>
    <cellStyle name="Total 2 2 2" xfId="1512"/>
    <cellStyle name="Total 2 3" xfId="1513"/>
    <cellStyle name="Total 2 3 2" xfId="1514"/>
    <cellStyle name="Total 2 4" xfId="1515"/>
    <cellStyle name="Total 3" xfId="1516"/>
    <cellStyle name="Total 3 2" xfId="1517"/>
    <cellStyle name="Total 4" xfId="1518"/>
    <cellStyle name="Total 4 2" xfId="1519"/>
    <cellStyle name="Total 5" xfId="1520"/>
    <cellStyle name="Total 5 2" xfId="1521"/>
    <cellStyle name="Total 6" xfId="1522"/>
    <cellStyle name="Total 6 2" xfId="1523"/>
    <cellStyle name="Total 7" xfId="1524"/>
    <cellStyle name="Total 7 2" xfId="1525"/>
    <cellStyle name="Total 8" xfId="1526"/>
    <cellStyle name="Total 8 2" xfId="1527"/>
    <cellStyle name="Total 9" xfId="1528"/>
    <cellStyle name="Total 9 2" xfId="1529"/>
    <cellStyle name="Warning Text 10" xfId="1530"/>
    <cellStyle name="Warning Text 2" xfId="1531"/>
    <cellStyle name="Warning Text 2 2" xfId="1532"/>
    <cellStyle name="Warning Text 2 3" xfId="1533"/>
    <cellStyle name="Warning Text 3" xfId="1534"/>
    <cellStyle name="Warning Text 4" xfId="1535"/>
    <cellStyle name="Warning Text 5" xfId="1536"/>
    <cellStyle name="Warning Text 6" xfId="1537"/>
    <cellStyle name="Warning Text 7" xfId="1538"/>
    <cellStyle name="Warning Text 8" xfId="1539"/>
    <cellStyle name="Warning Text 9" xfId="1540"/>
    <cellStyle name="百分比 2 10" xfId="1541"/>
    <cellStyle name="百分比 2 2" xfId="1542"/>
    <cellStyle name="百分比 2 3" xfId="1543"/>
    <cellStyle name="百分比 2 4" xfId="1544"/>
    <cellStyle name="百分比 2 5" xfId="1545"/>
    <cellStyle name="百分比 2 6" xfId="1546"/>
    <cellStyle name="百分比 2 7" xfId="1547"/>
    <cellStyle name="百分比 2 8" xfId="1548"/>
    <cellStyle name="百分比 2 9" xfId="1549"/>
    <cellStyle name="标题 1 10" xfId="1550"/>
    <cellStyle name="标题 1 2" xfId="1551"/>
    <cellStyle name="标题 1 2 2" xfId="1552"/>
    <cellStyle name="标题 1 2 3" xfId="1553"/>
    <cellStyle name="标题 1 2 4" xfId="1554"/>
    <cellStyle name="标题 1 2 5" xfId="1555"/>
    <cellStyle name="标题 1 2 6" xfId="1556"/>
    <cellStyle name="标题 1 2 7" xfId="1557"/>
    <cellStyle name="标题 1 2 8" xfId="1558"/>
    <cellStyle name="标题 1 3" xfId="1559"/>
    <cellStyle name="标题 1 4" xfId="1560"/>
    <cellStyle name="标题 1 5" xfId="1561"/>
    <cellStyle name="标题 1 6" xfId="1562"/>
    <cellStyle name="标题 1 7" xfId="1563"/>
    <cellStyle name="标题 1 8" xfId="1564"/>
    <cellStyle name="标题 1 9" xfId="1565"/>
    <cellStyle name="标题 10" xfId="1566"/>
    <cellStyle name="标题 11" xfId="1567"/>
    <cellStyle name="标题 12" xfId="1568"/>
    <cellStyle name="标题 13" xfId="1569"/>
    <cellStyle name="标题 2 10" xfId="1570"/>
    <cellStyle name="标题 2 2" xfId="1571"/>
    <cellStyle name="标题 2 2 2" xfId="1572"/>
    <cellStyle name="标题 2 2 3" xfId="1573"/>
    <cellStyle name="标题 2 2 4" xfId="1574"/>
    <cellStyle name="标题 2 2 5" xfId="1575"/>
    <cellStyle name="标题 2 2 6" xfId="1576"/>
    <cellStyle name="标题 2 2 7" xfId="1577"/>
    <cellStyle name="标题 2 2 8" xfId="1578"/>
    <cellStyle name="标题 2 3" xfId="1579"/>
    <cellStyle name="标题 2 4" xfId="1580"/>
    <cellStyle name="标题 2 5" xfId="1581"/>
    <cellStyle name="标题 2 6" xfId="1582"/>
    <cellStyle name="标题 2 7" xfId="1583"/>
    <cellStyle name="标题 2 8" xfId="1584"/>
    <cellStyle name="标题 2 9" xfId="1585"/>
    <cellStyle name="标题 3 10" xfId="1586"/>
    <cellStyle name="标题 3 2" xfId="1587"/>
    <cellStyle name="标题 3 2 2" xfId="1588"/>
    <cellStyle name="标题 3 2 3" xfId="1589"/>
    <cellStyle name="标题 3 2 4" xfId="1590"/>
    <cellStyle name="标题 3 2 5" xfId="1591"/>
    <cellStyle name="标题 3 2 6" xfId="1592"/>
    <cellStyle name="标题 3 2 7" xfId="1593"/>
    <cellStyle name="标题 3 2 8" xfId="1594"/>
    <cellStyle name="标题 3 3" xfId="1595"/>
    <cellStyle name="标题 3 4" xfId="1596"/>
    <cellStyle name="标题 3 5" xfId="1597"/>
    <cellStyle name="标题 3 6" xfId="1598"/>
    <cellStyle name="标题 3 7" xfId="1599"/>
    <cellStyle name="标题 3 8" xfId="1600"/>
    <cellStyle name="标题 3 9" xfId="1601"/>
    <cellStyle name="标题 4 10" xfId="1602"/>
    <cellStyle name="标题 4 2" xfId="1603"/>
    <cellStyle name="标题 4 2 2" xfId="1604"/>
    <cellStyle name="标题 4 2 3" xfId="1605"/>
    <cellStyle name="标题 4 2 4" xfId="1606"/>
    <cellStyle name="标题 4 2 5" xfId="1607"/>
    <cellStyle name="标题 4 2 6" xfId="1608"/>
    <cellStyle name="标题 4 2 7" xfId="1609"/>
    <cellStyle name="标题 4 2 8" xfId="1610"/>
    <cellStyle name="标题 4 3" xfId="1611"/>
    <cellStyle name="标题 4 4" xfId="1612"/>
    <cellStyle name="标题 4 5" xfId="1613"/>
    <cellStyle name="标题 4 6" xfId="1614"/>
    <cellStyle name="标题 4 7" xfId="1615"/>
    <cellStyle name="标题 4 8" xfId="1616"/>
    <cellStyle name="标题 4 9" xfId="1617"/>
    <cellStyle name="标题 5" xfId="1618"/>
    <cellStyle name="标题 5 2" xfId="1619"/>
    <cellStyle name="标题 5 3" xfId="1620"/>
    <cellStyle name="标题 5 4" xfId="1621"/>
    <cellStyle name="标题 5 5" xfId="1622"/>
    <cellStyle name="标题 5 6" xfId="1623"/>
    <cellStyle name="标题 5 7" xfId="1624"/>
    <cellStyle name="标题 5 8" xfId="1625"/>
    <cellStyle name="标题 6" xfId="1626"/>
    <cellStyle name="标题 7" xfId="1627"/>
    <cellStyle name="标题 8" xfId="1628"/>
    <cellStyle name="标题 9" xfId="1629"/>
    <cellStyle name="差" xfId="2" builtinId="27"/>
    <cellStyle name="差 10" xfId="1630"/>
    <cellStyle name="差 2" xfId="1631"/>
    <cellStyle name="差 2 2" xfId="1632"/>
    <cellStyle name="差 2 3" xfId="1633"/>
    <cellStyle name="差 2 4" xfId="1634"/>
    <cellStyle name="差 2 5" xfId="1635"/>
    <cellStyle name="差 2 6" xfId="1636"/>
    <cellStyle name="差 2 7" xfId="1637"/>
    <cellStyle name="差 2 8" xfId="1638"/>
    <cellStyle name="差 3" xfId="1639"/>
    <cellStyle name="差 4" xfId="1640"/>
    <cellStyle name="差 5" xfId="1641"/>
    <cellStyle name="差 6" xfId="1642"/>
    <cellStyle name="差 7" xfId="1643"/>
    <cellStyle name="差 8" xfId="1644"/>
    <cellStyle name="差 9" xfId="1645"/>
    <cellStyle name="常规" xfId="0" builtinId="0"/>
    <cellStyle name="常规 2" xfId="3"/>
    <cellStyle name="常规 2 2" xfId="5"/>
    <cellStyle name="常规 2 3" xfId="1646"/>
    <cellStyle name="常规 2 4" xfId="1647"/>
    <cellStyle name="常规 2 5" xfId="1648"/>
    <cellStyle name="常规 2 6" xfId="1649"/>
    <cellStyle name="常规 2 7" xfId="1650"/>
    <cellStyle name="常规 2 8" xfId="1651"/>
    <cellStyle name="常规 3" xfId="1652"/>
    <cellStyle name="常规 4" xfId="1653"/>
    <cellStyle name="常规 4 2" xfId="1654"/>
    <cellStyle name="常规 4 3" xfId="1655"/>
    <cellStyle name="常规 5" xfId="1656"/>
    <cellStyle name="常规 6" xfId="1657"/>
    <cellStyle name="常规_节能减排_3" xfId="1948"/>
    <cellStyle name="超链接" xfId="1949" builtinId="8"/>
    <cellStyle name="好" xfId="1" builtinId="26"/>
    <cellStyle name="好 10" xfId="1658"/>
    <cellStyle name="好 2" xfId="1659"/>
    <cellStyle name="好 2 2" xfId="1660"/>
    <cellStyle name="好 2 3" xfId="1661"/>
    <cellStyle name="好 2 4" xfId="1662"/>
    <cellStyle name="好 2 5" xfId="1663"/>
    <cellStyle name="好 2 6" xfId="1664"/>
    <cellStyle name="好 2 7" xfId="1665"/>
    <cellStyle name="好 2 8" xfId="1666"/>
    <cellStyle name="好 3" xfId="1667"/>
    <cellStyle name="好 4" xfId="1668"/>
    <cellStyle name="好 5" xfId="1669"/>
    <cellStyle name="好 6" xfId="1670"/>
    <cellStyle name="好 7" xfId="1671"/>
    <cellStyle name="好 8" xfId="1672"/>
    <cellStyle name="好 9" xfId="1673"/>
    <cellStyle name="汇总 10" xfId="1674"/>
    <cellStyle name="汇总 2" xfId="1675"/>
    <cellStyle name="汇总 2 2" xfId="1676"/>
    <cellStyle name="汇总 2 3" xfId="1677"/>
    <cellStyle name="汇总 2 4" xfId="1678"/>
    <cellStyle name="汇总 2 5" xfId="1679"/>
    <cellStyle name="汇总 2 6" xfId="1680"/>
    <cellStyle name="汇总 2 7" xfId="1681"/>
    <cellStyle name="汇总 2 8" xfId="1682"/>
    <cellStyle name="汇总 3" xfId="1683"/>
    <cellStyle name="汇总 4" xfId="1684"/>
    <cellStyle name="汇总 5" xfId="1685"/>
    <cellStyle name="汇总 6" xfId="1686"/>
    <cellStyle name="汇总 7" xfId="1687"/>
    <cellStyle name="汇总 8" xfId="1688"/>
    <cellStyle name="汇总 9" xfId="1689"/>
    <cellStyle name="货币 2 10" xfId="1690"/>
    <cellStyle name="货币 2 2" xfId="1691"/>
    <cellStyle name="货币 2 3" xfId="1692"/>
    <cellStyle name="货币 2 4" xfId="1693"/>
    <cellStyle name="货币 2 5" xfId="1694"/>
    <cellStyle name="货币 2 6" xfId="1695"/>
    <cellStyle name="货币 2 7" xfId="1696"/>
    <cellStyle name="货币 2 8" xfId="1697"/>
    <cellStyle name="货币 2 9" xfId="1698"/>
    <cellStyle name="计算 10" xfId="1699"/>
    <cellStyle name="计算 2" xfId="1700"/>
    <cellStyle name="计算 2 2" xfId="1701"/>
    <cellStyle name="计算 2 3" xfId="1702"/>
    <cellStyle name="计算 2 4" xfId="1703"/>
    <cellStyle name="计算 2 5" xfId="1704"/>
    <cellStyle name="计算 2 6" xfId="1705"/>
    <cellStyle name="计算 2 7" xfId="1706"/>
    <cellStyle name="计算 2 8" xfId="1707"/>
    <cellStyle name="计算 3" xfId="1708"/>
    <cellStyle name="计算 4" xfId="1709"/>
    <cellStyle name="计算 5" xfId="1710"/>
    <cellStyle name="计算 6" xfId="1711"/>
    <cellStyle name="计算 7" xfId="1712"/>
    <cellStyle name="计算 8" xfId="1713"/>
    <cellStyle name="计算 9" xfId="1714"/>
    <cellStyle name="检查单元格 10" xfId="1715"/>
    <cellStyle name="检查单元格 2" xfId="1716"/>
    <cellStyle name="检查单元格 2 2" xfId="1717"/>
    <cellStyle name="检查单元格 2 3" xfId="1718"/>
    <cellStyle name="检查单元格 2 4" xfId="1719"/>
    <cellStyle name="检查单元格 2 5" xfId="1720"/>
    <cellStyle name="检查单元格 2 6" xfId="1721"/>
    <cellStyle name="检查单元格 2 7" xfId="1722"/>
    <cellStyle name="检查单元格 2 8" xfId="1723"/>
    <cellStyle name="检查单元格 3" xfId="1724"/>
    <cellStyle name="检查单元格 4" xfId="1725"/>
    <cellStyle name="检查单元格 5" xfId="1726"/>
    <cellStyle name="检查单元格 6" xfId="1727"/>
    <cellStyle name="检查单元格 7" xfId="1728"/>
    <cellStyle name="检查单元格 8" xfId="1729"/>
    <cellStyle name="检查单元格 9" xfId="1730"/>
    <cellStyle name="解释性文本 10" xfId="1731"/>
    <cellStyle name="解释性文本 2" xfId="1732"/>
    <cellStyle name="解释性文本 2 2" xfId="1733"/>
    <cellStyle name="解释性文本 2 3" xfId="1734"/>
    <cellStyle name="解释性文本 2 4" xfId="1735"/>
    <cellStyle name="解释性文本 2 5" xfId="1736"/>
    <cellStyle name="解释性文本 2 6" xfId="1737"/>
    <cellStyle name="解释性文本 2 7" xfId="1738"/>
    <cellStyle name="解释性文本 2 8" xfId="1739"/>
    <cellStyle name="解释性文本 3" xfId="1740"/>
    <cellStyle name="解释性文本 4" xfId="1741"/>
    <cellStyle name="解释性文本 5" xfId="1742"/>
    <cellStyle name="解释性文本 6" xfId="1743"/>
    <cellStyle name="解释性文本 7" xfId="1744"/>
    <cellStyle name="解释性文本 8" xfId="1745"/>
    <cellStyle name="解释性文本 9" xfId="1746"/>
    <cellStyle name="警告文本 10" xfId="1747"/>
    <cellStyle name="警告文本 2" xfId="1748"/>
    <cellStyle name="警告文本 2 2" xfId="1749"/>
    <cellStyle name="警告文本 2 3" xfId="1750"/>
    <cellStyle name="警告文本 2 4" xfId="1751"/>
    <cellStyle name="警告文本 2 5" xfId="1752"/>
    <cellStyle name="警告文本 2 6" xfId="1753"/>
    <cellStyle name="警告文本 2 7" xfId="1754"/>
    <cellStyle name="警告文本 2 8" xfId="1755"/>
    <cellStyle name="警告文本 3" xfId="1756"/>
    <cellStyle name="警告文本 4" xfId="1757"/>
    <cellStyle name="警告文本 5" xfId="1758"/>
    <cellStyle name="警告文本 6" xfId="1759"/>
    <cellStyle name="警告文本 7" xfId="1760"/>
    <cellStyle name="警告文本 8" xfId="1761"/>
    <cellStyle name="警告文本 9" xfId="1762"/>
    <cellStyle name="链接单元格 10" xfId="1763"/>
    <cellStyle name="链接单元格 2" xfId="1764"/>
    <cellStyle name="链接单元格 2 2" xfId="1765"/>
    <cellStyle name="链接单元格 2 3" xfId="1766"/>
    <cellStyle name="链接单元格 2 4" xfId="1767"/>
    <cellStyle name="链接单元格 2 5" xfId="1768"/>
    <cellStyle name="链接单元格 2 6" xfId="1769"/>
    <cellStyle name="链接单元格 2 7" xfId="1770"/>
    <cellStyle name="链接单元格 2 8" xfId="1771"/>
    <cellStyle name="链接单元格 3" xfId="1772"/>
    <cellStyle name="链接单元格 4" xfId="1773"/>
    <cellStyle name="链接单元格 5" xfId="1774"/>
    <cellStyle name="链接单元格 6" xfId="1775"/>
    <cellStyle name="链接单元格 7" xfId="1776"/>
    <cellStyle name="链接单元格 8" xfId="1777"/>
    <cellStyle name="链接单元格 9" xfId="1778"/>
    <cellStyle name="千位分隔 2 10" xfId="1779"/>
    <cellStyle name="千位分隔 2 2" xfId="1780"/>
    <cellStyle name="千位分隔 2 3" xfId="1781"/>
    <cellStyle name="千位分隔 2 4" xfId="1782"/>
    <cellStyle name="千位分隔 2 5" xfId="1783"/>
    <cellStyle name="千位分隔 2 6" xfId="1784"/>
    <cellStyle name="千位分隔 2 7" xfId="1785"/>
    <cellStyle name="千位分隔 2 8" xfId="1786"/>
    <cellStyle name="千位分隔 2 9" xfId="1787"/>
    <cellStyle name="强调文字颜色 1 10" xfId="1788"/>
    <cellStyle name="强调文字颜色 1 2" xfId="1789"/>
    <cellStyle name="强调文字颜色 1 2 2" xfId="1790"/>
    <cellStyle name="强调文字颜色 1 2 3" xfId="1791"/>
    <cellStyle name="强调文字颜色 1 2 4" xfId="1792"/>
    <cellStyle name="强调文字颜色 1 2 5" xfId="1793"/>
    <cellStyle name="强调文字颜色 1 2 6" xfId="1794"/>
    <cellStyle name="强调文字颜色 1 2 7" xfId="1795"/>
    <cellStyle name="强调文字颜色 1 2 8" xfId="1796"/>
    <cellStyle name="强调文字颜色 1 3" xfId="1797"/>
    <cellStyle name="强调文字颜色 1 4" xfId="1798"/>
    <cellStyle name="强调文字颜色 1 5" xfId="1799"/>
    <cellStyle name="强调文字颜色 1 6" xfId="1800"/>
    <cellStyle name="强调文字颜色 1 7" xfId="1801"/>
    <cellStyle name="强调文字颜色 1 8" xfId="1802"/>
    <cellStyle name="强调文字颜色 1 9" xfId="1803"/>
    <cellStyle name="强调文字颜色 2 10" xfId="1804"/>
    <cellStyle name="强调文字颜色 2 2" xfId="1805"/>
    <cellStyle name="强调文字颜色 2 2 2" xfId="1806"/>
    <cellStyle name="强调文字颜色 2 2 3" xfId="1807"/>
    <cellStyle name="强调文字颜色 2 2 4" xfId="1808"/>
    <cellStyle name="强调文字颜色 2 2 5" xfId="1809"/>
    <cellStyle name="强调文字颜色 2 2 6" xfId="1810"/>
    <cellStyle name="强调文字颜色 2 2 7" xfId="1811"/>
    <cellStyle name="强调文字颜色 2 2 8" xfId="1812"/>
    <cellStyle name="强调文字颜色 2 3" xfId="1813"/>
    <cellStyle name="强调文字颜色 2 4" xfId="1814"/>
    <cellStyle name="强调文字颜色 2 5" xfId="1815"/>
    <cellStyle name="强调文字颜色 2 6" xfId="1816"/>
    <cellStyle name="强调文字颜色 2 7" xfId="1817"/>
    <cellStyle name="强调文字颜色 2 8" xfId="1818"/>
    <cellStyle name="强调文字颜色 2 9" xfId="1819"/>
    <cellStyle name="强调文字颜色 3 10" xfId="1820"/>
    <cellStyle name="强调文字颜色 3 2" xfId="1821"/>
    <cellStyle name="强调文字颜色 3 2 2" xfId="1822"/>
    <cellStyle name="强调文字颜色 3 2 3" xfId="1823"/>
    <cellStyle name="强调文字颜色 3 2 4" xfId="1824"/>
    <cellStyle name="强调文字颜色 3 2 5" xfId="1825"/>
    <cellStyle name="强调文字颜色 3 2 6" xfId="1826"/>
    <cellStyle name="强调文字颜色 3 2 7" xfId="1827"/>
    <cellStyle name="强调文字颜色 3 2 8" xfId="1828"/>
    <cellStyle name="强调文字颜色 3 3" xfId="1829"/>
    <cellStyle name="强调文字颜色 3 4" xfId="1830"/>
    <cellStyle name="强调文字颜色 3 5" xfId="1831"/>
    <cellStyle name="强调文字颜色 3 6" xfId="1832"/>
    <cellStyle name="强调文字颜色 3 7" xfId="1833"/>
    <cellStyle name="强调文字颜色 3 8" xfId="1834"/>
    <cellStyle name="强调文字颜色 3 9" xfId="1835"/>
    <cellStyle name="强调文字颜色 4 10" xfId="1836"/>
    <cellStyle name="强调文字颜色 4 2" xfId="1837"/>
    <cellStyle name="强调文字颜色 4 2 2" xfId="1838"/>
    <cellStyle name="强调文字颜色 4 2 3" xfId="1839"/>
    <cellStyle name="强调文字颜色 4 2 4" xfId="1840"/>
    <cellStyle name="强调文字颜色 4 2 5" xfId="1841"/>
    <cellStyle name="强调文字颜色 4 2 6" xfId="1842"/>
    <cellStyle name="强调文字颜色 4 2 7" xfId="1843"/>
    <cellStyle name="强调文字颜色 4 2 8" xfId="1844"/>
    <cellStyle name="强调文字颜色 4 3" xfId="1845"/>
    <cellStyle name="强调文字颜色 4 4" xfId="1846"/>
    <cellStyle name="强调文字颜色 4 5" xfId="1847"/>
    <cellStyle name="强调文字颜色 4 6" xfId="1848"/>
    <cellStyle name="强调文字颜色 4 7" xfId="1849"/>
    <cellStyle name="强调文字颜色 4 8" xfId="1850"/>
    <cellStyle name="强调文字颜色 4 9" xfId="1851"/>
    <cellStyle name="强调文字颜色 5 10" xfId="1852"/>
    <cellStyle name="强调文字颜色 5 2" xfId="1853"/>
    <cellStyle name="强调文字颜色 5 2 2" xfId="1854"/>
    <cellStyle name="强调文字颜色 5 2 3" xfId="1855"/>
    <cellStyle name="强调文字颜色 5 2 4" xfId="1856"/>
    <cellStyle name="强调文字颜色 5 2 5" xfId="1857"/>
    <cellStyle name="强调文字颜色 5 2 6" xfId="1858"/>
    <cellStyle name="强调文字颜色 5 2 7" xfId="1859"/>
    <cellStyle name="强调文字颜色 5 2 8" xfId="1860"/>
    <cellStyle name="强调文字颜色 5 3" xfId="1861"/>
    <cellStyle name="强调文字颜色 5 4" xfId="1862"/>
    <cellStyle name="强调文字颜色 5 5" xfId="1863"/>
    <cellStyle name="强调文字颜色 5 6" xfId="1864"/>
    <cellStyle name="强调文字颜色 5 7" xfId="1865"/>
    <cellStyle name="强调文字颜色 5 8" xfId="1866"/>
    <cellStyle name="强调文字颜色 5 9" xfId="1867"/>
    <cellStyle name="强调文字颜色 6 10" xfId="1868"/>
    <cellStyle name="强调文字颜色 6 2" xfId="1869"/>
    <cellStyle name="强调文字颜色 6 2 2" xfId="1870"/>
    <cellStyle name="强调文字颜色 6 2 3" xfId="1871"/>
    <cellStyle name="强调文字颜色 6 2 4" xfId="1872"/>
    <cellStyle name="强调文字颜色 6 2 5" xfId="1873"/>
    <cellStyle name="强调文字颜色 6 2 6" xfId="1874"/>
    <cellStyle name="强调文字颜色 6 2 7" xfId="1875"/>
    <cellStyle name="强调文字颜色 6 2 8" xfId="1876"/>
    <cellStyle name="强调文字颜色 6 3" xfId="1877"/>
    <cellStyle name="强调文字颜色 6 4" xfId="1878"/>
    <cellStyle name="强调文字颜色 6 5" xfId="1879"/>
    <cellStyle name="强调文字颜色 6 6" xfId="1880"/>
    <cellStyle name="强调文字颜色 6 7" xfId="1881"/>
    <cellStyle name="强调文字颜色 6 8" xfId="1882"/>
    <cellStyle name="强调文字颜色 6 9" xfId="1883"/>
    <cellStyle name="适中 10" xfId="1884"/>
    <cellStyle name="适中 2" xfId="1885"/>
    <cellStyle name="适中 2 2" xfId="1886"/>
    <cellStyle name="适中 2 3" xfId="1887"/>
    <cellStyle name="适中 2 4" xfId="1888"/>
    <cellStyle name="适中 2 5" xfId="1889"/>
    <cellStyle name="适中 2 6" xfId="1890"/>
    <cellStyle name="适中 2 7" xfId="1891"/>
    <cellStyle name="适中 2 8" xfId="1892"/>
    <cellStyle name="适中 3" xfId="1893"/>
    <cellStyle name="适中 4" xfId="1894"/>
    <cellStyle name="适中 5" xfId="1895"/>
    <cellStyle name="适中 6" xfId="1896"/>
    <cellStyle name="适中 7" xfId="1897"/>
    <cellStyle name="适中 8" xfId="1898"/>
    <cellStyle name="适中 9" xfId="1899"/>
    <cellStyle name="输出 10" xfId="1900"/>
    <cellStyle name="输出 2" xfId="1901"/>
    <cellStyle name="输出 2 2" xfId="1902"/>
    <cellStyle name="输出 2 3" xfId="1903"/>
    <cellStyle name="输出 2 4" xfId="1904"/>
    <cellStyle name="输出 2 5" xfId="1905"/>
    <cellStyle name="输出 2 6" xfId="1906"/>
    <cellStyle name="输出 2 7" xfId="1907"/>
    <cellStyle name="输出 2 8" xfId="1908"/>
    <cellStyle name="输出 3" xfId="1909"/>
    <cellStyle name="输出 4" xfId="1910"/>
    <cellStyle name="输出 5" xfId="1911"/>
    <cellStyle name="输出 6" xfId="1912"/>
    <cellStyle name="输出 7" xfId="1913"/>
    <cellStyle name="输出 8" xfId="1914"/>
    <cellStyle name="输出 9" xfId="1915"/>
    <cellStyle name="输入 10" xfId="1916"/>
    <cellStyle name="输入 2" xfId="1917"/>
    <cellStyle name="输入 2 2" xfId="1918"/>
    <cellStyle name="输入 2 3" xfId="1919"/>
    <cellStyle name="输入 2 4" xfId="1920"/>
    <cellStyle name="输入 2 5" xfId="1921"/>
    <cellStyle name="输入 2 6" xfId="1922"/>
    <cellStyle name="输入 2 7" xfId="1923"/>
    <cellStyle name="输入 2 8" xfId="1924"/>
    <cellStyle name="输入 3" xfId="1925"/>
    <cellStyle name="输入 4" xfId="1926"/>
    <cellStyle name="输入 5" xfId="1927"/>
    <cellStyle name="输入 6" xfId="1928"/>
    <cellStyle name="输入 7" xfId="1929"/>
    <cellStyle name="输入 8" xfId="1930"/>
    <cellStyle name="输入 9" xfId="1931"/>
    <cellStyle name="注释 10" xfId="1932"/>
    <cellStyle name="注释 2" xfId="1933"/>
    <cellStyle name="注释 2 2" xfId="1934"/>
    <cellStyle name="注释 2 3" xfId="1935"/>
    <cellStyle name="注释 2 4" xfId="1936"/>
    <cellStyle name="注释 2 5" xfId="1937"/>
    <cellStyle name="注释 2 6" xfId="1938"/>
    <cellStyle name="注释 2 7" xfId="1939"/>
    <cellStyle name="注释 2 8" xfId="1940"/>
    <cellStyle name="注释 3" xfId="1941"/>
    <cellStyle name="注释 4" xfId="1942"/>
    <cellStyle name="注释 5" xfId="1943"/>
    <cellStyle name="注释 6" xfId="1944"/>
    <cellStyle name="注释 7" xfId="1945"/>
    <cellStyle name="注释 8" xfId="1946"/>
    <cellStyle name="注释 9" xfId="1947"/>
  </cellStyles>
  <dxfs count="0"/>
  <tableStyles count="0" defaultTableStyle="TableStyleMedium9" defaultPivotStyle="PivotStyleLight16"/>
  <colors>
    <mruColors>
      <color rgb="FFFFFF99"/>
      <color rgb="FFFDFDA1"/>
      <color rgb="FFFFFFCC"/>
      <color rgb="FFFFFFFF"/>
      <color rgb="FFE7FFFE"/>
      <color rgb="FFD1FFFD"/>
      <color rgb="FFA0FEF3"/>
      <color rgb="FFA0E8FE"/>
      <color rgb="FFA3F7FB"/>
      <color rgb="FFF9FE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w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wmf"/><Relationship Id="rId3" Type="http://schemas.openxmlformats.org/officeDocument/2006/relationships/image" Target="../media/image12.wmf"/><Relationship Id="rId7" Type="http://schemas.openxmlformats.org/officeDocument/2006/relationships/image" Target="../media/image16.wmf"/><Relationship Id="rId2" Type="http://schemas.openxmlformats.org/officeDocument/2006/relationships/image" Target="../media/image11.wmf"/><Relationship Id="rId1" Type="http://schemas.openxmlformats.org/officeDocument/2006/relationships/image" Target="../media/image10.wmf"/><Relationship Id="rId6" Type="http://schemas.openxmlformats.org/officeDocument/2006/relationships/image" Target="../media/image15.wmf"/><Relationship Id="rId5" Type="http://schemas.openxmlformats.org/officeDocument/2006/relationships/image" Target="../media/image14.wmf"/><Relationship Id="rId10" Type="http://schemas.openxmlformats.org/officeDocument/2006/relationships/image" Target="../media/image19.wmf"/><Relationship Id="rId4" Type="http://schemas.openxmlformats.org/officeDocument/2006/relationships/image" Target="../media/image13.wmf"/><Relationship Id="rId9" Type="http://schemas.openxmlformats.org/officeDocument/2006/relationships/image" Target="../media/image18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367</xdr:row>
      <xdr:rowOff>114299</xdr:rowOff>
    </xdr:from>
    <xdr:to>
      <xdr:col>7</xdr:col>
      <xdr:colOff>2028825</xdr:colOff>
      <xdr:row>392</xdr:row>
      <xdr:rowOff>143531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58807349"/>
          <a:ext cx="6791325" cy="481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2228850</xdr:colOff>
      <xdr:row>218</xdr:row>
      <xdr:rowOff>19050</xdr:rowOff>
    </xdr:from>
    <xdr:to>
      <xdr:col>17</xdr:col>
      <xdr:colOff>152400</xdr:colOff>
      <xdr:row>244</xdr:row>
      <xdr:rowOff>114300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58100" y="33166050"/>
          <a:ext cx="6943725" cy="50673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66675</xdr:rowOff>
    </xdr:from>
    <xdr:to>
      <xdr:col>10</xdr:col>
      <xdr:colOff>478476</xdr:colOff>
      <xdr:row>87</xdr:row>
      <xdr:rowOff>85725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107775"/>
          <a:ext cx="7336476" cy="68961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85725</xdr:colOff>
      <xdr:row>1</xdr:row>
      <xdr:rowOff>28575</xdr:rowOff>
    </xdr:from>
    <xdr:to>
      <xdr:col>9</xdr:col>
      <xdr:colOff>647778</xdr:colOff>
      <xdr:row>4</xdr:row>
      <xdr:rowOff>123914</xdr:rowOff>
    </xdr:to>
    <xdr:pic>
      <xdr:nvPicPr>
        <xdr:cNvPr id="3" name="图片 2" descr="捕获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7925" y="200025"/>
          <a:ext cx="562053" cy="638264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1</xdr:row>
      <xdr:rowOff>9525</xdr:rowOff>
    </xdr:from>
    <xdr:to>
      <xdr:col>17</xdr:col>
      <xdr:colOff>676357</xdr:colOff>
      <xdr:row>4</xdr:row>
      <xdr:rowOff>114390</xdr:rowOff>
    </xdr:to>
    <xdr:pic>
      <xdr:nvPicPr>
        <xdr:cNvPr id="4" name="图片 3" descr="捕获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44325" y="180975"/>
          <a:ext cx="590632" cy="64779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47</xdr:row>
      <xdr:rowOff>9525</xdr:rowOff>
    </xdr:from>
    <xdr:to>
      <xdr:col>21</xdr:col>
      <xdr:colOff>266700</xdr:colOff>
      <xdr:row>102</xdr:row>
      <xdr:rowOff>48331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00975" y="23707725"/>
          <a:ext cx="6867525" cy="999243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342901</xdr:colOff>
      <xdr:row>13</xdr:row>
      <xdr:rowOff>133351</xdr:rowOff>
    </xdr:from>
    <xdr:to>
      <xdr:col>4</xdr:col>
      <xdr:colOff>200026</xdr:colOff>
      <xdr:row>15</xdr:row>
      <xdr:rowOff>164727</xdr:rowOff>
    </xdr:to>
    <xdr:pic>
      <xdr:nvPicPr>
        <xdr:cNvPr id="7169" name="Picture 1" descr="C:\Documents and Settings\Administrator\Application Data\Tencent\Users\149661583\QQ\WinTemp\RichOle\K4[$8~I2A[AAFJ5TU)]5_UV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1" y="2381251"/>
          <a:ext cx="1371600" cy="56477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666750</xdr:colOff>
      <xdr:row>53</xdr:row>
      <xdr:rowOff>76200</xdr:rowOff>
    </xdr:from>
    <xdr:to>
      <xdr:col>22</xdr:col>
      <xdr:colOff>84675</xdr:colOff>
      <xdr:row>74</xdr:row>
      <xdr:rowOff>170988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15411450"/>
          <a:ext cx="8400000" cy="369523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809625</xdr:colOff>
          <xdr:row>27</xdr:row>
          <xdr:rowOff>123825</xdr:rowOff>
        </xdr:from>
        <xdr:to>
          <xdr:col>5</xdr:col>
          <xdr:colOff>38100</xdr:colOff>
          <xdr:row>30</xdr:row>
          <xdr:rowOff>161925</xdr:rowOff>
        </xdr:to>
        <xdr:sp macro="" textlink="">
          <xdr:nvSpPr>
            <xdr:cNvPr id="15361" name="公式 2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14</xdr:row>
      <xdr:rowOff>9525</xdr:rowOff>
    </xdr:from>
    <xdr:to>
      <xdr:col>7</xdr:col>
      <xdr:colOff>219075</xdr:colOff>
      <xdr:row>47</xdr:row>
      <xdr:rowOff>57150</xdr:rowOff>
    </xdr:to>
    <xdr:sp macro="" textlink="">
      <xdr:nvSpPr>
        <xdr:cNvPr id="2" name="矩形 23"/>
        <xdr:cNvSpPr>
          <a:spLocks noChangeArrowheads="1"/>
        </xdr:cNvSpPr>
      </xdr:nvSpPr>
      <xdr:spPr bwMode="auto">
        <a:xfrm>
          <a:off x="6010275" y="3276600"/>
          <a:ext cx="5781675" cy="5934075"/>
        </a:xfrm>
        <a:prstGeom prst="rect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0</xdr:rowOff>
        </xdr:from>
        <xdr:to>
          <xdr:col>6</xdr:col>
          <xdr:colOff>76200</xdr:colOff>
          <xdr:row>18</xdr:row>
          <xdr:rowOff>19050</xdr:rowOff>
        </xdr:to>
        <xdr:sp macro="" textlink="">
          <xdr:nvSpPr>
            <xdr:cNvPr id="7180" name="公式 7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0</xdr:rowOff>
        </xdr:from>
        <xdr:to>
          <xdr:col>4</xdr:col>
          <xdr:colOff>742950</xdr:colOff>
          <xdr:row>19</xdr:row>
          <xdr:rowOff>19050</xdr:rowOff>
        </xdr:to>
        <xdr:sp macro="" textlink="">
          <xdr:nvSpPr>
            <xdr:cNvPr id="7181" name="公式 8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19</xdr:row>
          <xdr:rowOff>0</xdr:rowOff>
        </xdr:from>
        <xdr:to>
          <xdr:col>3</xdr:col>
          <xdr:colOff>762000</xdr:colOff>
          <xdr:row>20</xdr:row>
          <xdr:rowOff>0</xdr:rowOff>
        </xdr:to>
        <xdr:sp macro="" textlink="">
          <xdr:nvSpPr>
            <xdr:cNvPr id="7182" name="公式 9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</xdr:colOff>
          <xdr:row>21</xdr:row>
          <xdr:rowOff>0</xdr:rowOff>
        </xdr:from>
        <xdr:to>
          <xdr:col>3</xdr:col>
          <xdr:colOff>762000</xdr:colOff>
          <xdr:row>22</xdr:row>
          <xdr:rowOff>0</xdr:rowOff>
        </xdr:to>
        <xdr:sp macro="" textlink="">
          <xdr:nvSpPr>
            <xdr:cNvPr id="7183" name="公式 12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23</xdr:row>
          <xdr:rowOff>0</xdr:rowOff>
        </xdr:from>
        <xdr:to>
          <xdr:col>6</xdr:col>
          <xdr:colOff>371475</xdr:colOff>
          <xdr:row>24</xdr:row>
          <xdr:rowOff>0</xdr:rowOff>
        </xdr:to>
        <xdr:sp macro="" textlink="">
          <xdr:nvSpPr>
            <xdr:cNvPr id="7184" name="公式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20</xdr:row>
          <xdr:rowOff>0</xdr:rowOff>
        </xdr:from>
        <xdr:to>
          <xdr:col>5</xdr:col>
          <xdr:colOff>885825</xdr:colOff>
          <xdr:row>21</xdr:row>
          <xdr:rowOff>19050</xdr:rowOff>
        </xdr:to>
        <xdr:sp macro="" textlink="">
          <xdr:nvSpPr>
            <xdr:cNvPr id="7185" name="公式 18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26</xdr:row>
      <xdr:rowOff>57150</xdr:rowOff>
    </xdr:from>
    <xdr:to>
      <xdr:col>6</xdr:col>
      <xdr:colOff>762000</xdr:colOff>
      <xdr:row>45</xdr:row>
      <xdr:rowOff>123825</xdr:rowOff>
    </xdr:to>
    <xdr:pic>
      <xdr:nvPicPr>
        <xdr:cNvPr id="9" name="图片 20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886325"/>
          <a:ext cx="62484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22</xdr:row>
          <xdr:rowOff>9525</xdr:rowOff>
        </xdr:from>
        <xdr:to>
          <xdr:col>5</xdr:col>
          <xdr:colOff>885825</xdr:colOff>
          <xdr:row>23</xdr:row>
          <xdr:rowOff>9525</xdr:rowOff>
        </xdr:to>
        <xdr:sp macro="" textlink="">
          <xdr:nvSpPr>
            <xdr:cNvPr id="7186" name="公式 21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571500</xdr:colOff>
          <xdr:row>17</xdr:row>
          <xdr:rowOff>0</xdr:rowOff>
        </xdr:from>
        <xdr:to>
          <xdr:col>9</xdr:col>
          <xdr:colOff>552450</xdr:colOff>
          <xdr:row>27</xdr:row>
          <xdr:rowOff>38100</xdr:rowOff>
        </xdr:to>
        <xdr:sp macro="" textlink="">
          <xdr:nvSpPr>
            <xdr:cNvPr id="7187" name="Picture 2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942975</xdr:colOff>
          <xdr:row>28</xdr:row>
          <xdr:rowOff>85725</xdr:rowOff>
        </xdr:from>
        <xdr:to>
          <xdr:col>9</xdr:col>
          <xdr:colOff>180975</xdr:colOff>
          <xdr:row>30</xdr:row>
          <xdr:rowOff>142875</xdr:rowOff>
        </xdr:to>
        <xdr:sp macro="" textlink="">
          <xdr:nvSpPr>
            <xdr:cNvPr id="7188" name="公式 3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876300</xdr:colOff>
          <xdr:row>35</xdr:row>
          <xdr:rowOff>85725</xdr:rowOff>
        </xdr:from>
        <xdr:to>
          <xdr:col>8</xdr:col>
          <xdr:colOff>1047750</xdr:colOff>
          <xdr:row>36</xdr:row>
          <xdr:rowOff>95250</xdr:rowOff>
        </xdr:to>
        <xdr:sp macro="" textlink="">
          <xdr:nvSpPr>
            <xdr:cNvPr id="7189" name="公式 4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542924</xdr:colOff>
      <xdr:row>15</xdr:row>
      <xdr:rowOff>47626</xdr:rowOff>
    </xdr:from>
    <xdr:to>
      <xdr:col>10</xdr:col>
      <xdr:colOff>66675</xdr:colOff>
      <xdr:row>16</xdr:row>
      <xdr:rowOff>28576</xdr:rowOff>
    </xdr:to>
    <xdr:sp macro="" textlink="">
      <xdr:nvSpPr>
        <xdr:cNvPr id="14" name="文本框 5"/>
        <xdr:cNvSpPr txBox="1">
          <a:spLocks noChangeArrowheads="1"/>
        </xdr:cNvSpPr>
      </xdr:nvSpPr>
      <xdr:spPr bwMode="auto">
        <a:xfrm>
          <a:off x="9048749" y="2876551"/>
          <a:ext cx="2981326" cy="266700"/>
        </a:xfrm>
        <a:prstGeom prst="rect">
          <a:avLst/>
        </a:prstGeom>
        <a:solidFill>
          <a:srgbClr val="FFFFFF"/>
        </a:solidFill>
        <a:ln w="9525" cmpd="sng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zh-CN" altLang="en-US" sz="1200" b="0" i="0" u="none" strike="noStrike" baseline="0">
              <a:solidFill>
                <a:srgbClr val="FF0000"/>
              </a:solidFill>
              <a:latin typeface="宋体"/>
              <a:ea typeface="宋体"/>
            </a:rPr>
            <a:t>光伏发电站设计规范中的计算公式和图例。</a:t>
          </a:r>
        </a:p>
      </xdr:txBody>
    </xdr:sp>
    <xdr:clientData/>
  </xdr:twoCellAnchor>
  <xdr:twoCellAnchor>
    <xdr:from>
      <xdr:col>8</xdr:col>
      <xdr:colOff>695325</xdr:colOff>
      <xdr:row>27</xdr:row>
      <xdr:rowOff>133350</xdr:rowOff>
    </xdr:from>
    <xdr:to>
      <xdr:col>9</xdr:col>
      <xdr:colOff>676275</xdr:colOff>
      <xdr:row>37</xdr:row>
      <xdr:rowOff>19050</xdr:rowOff>
    </xdr:to>
    <xdr:sp macro="" textlink="">
      <xdr:nvSpPr>
        <xdr:cNvPr id="15" name="矩形 24"/>
        <xdr:cNvSpPr>
          <a:spLocks noChangeArrowheads="1"/>
        </xdr:cNvSpPr>
      </xdr:nvSpPr>
      <xdr:spPr bwMode="auto">
        <a:xfrm>
          <a:off x="9201150" y="5133975"/>
          <a:ext cx="3324225" cy="1704975"/>
        </a:xfrm>
        <a:prstGeom prst="rect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0</xdr:rowOff>
    </xdr:from>
    <xdr:to>
      <xdr:col>6</xdr:col>
      <xdr:colOff>1447800</xdr:colOff>
      <xdr:row>17</xdr:row>
      <xdr:rowOff>47625</xdr:rowOff>
    </xdr:to>
    <xdr:sp macro="" textlink="">
      <xdr:nvSpPr>
        <xdr:cNvPr id="2" name="文本框 1"/>
        <xdr:cNvSpPr txBox="1">
          <a:spLocks noChangeArrowheads="1"/>
        </xdr:cNvSpPr>
      </xdr:nvSpPr>
      <xdr:spPr bwMode="auto">
        <a:xfrm>
          <a:off x="704850" y="2562225"/>
          <a:ext cx="7867650" cy="933450"/>
        </a:xfrm>
        <a:prstGeom prst="rect">
          <a:avLst/>
        </a:prstGeom>
        <a:solidFill>
          <a:srgbClr val="FFFFFF"/>
        </a:solidFill>
        <a:ln w="9525" cmpd="sng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zh-CN" altLang="en-US" sz="1100" b="0" i="0" u="none" strike="noStrike" baseline="0">
              <a:solidFill>
                <a:srgbClr val="000000"/>
              </a:solidFill>
              <a:latin typeface="宋体"/>
              <a:ea typeface="宋体"/>
            </a:rPr>
            <a:t>备注：</a:t>
          </a:r>
        </a:p>
        <a:p>
          <a:pPr algn="l" rtl="0">
            <a:defRPr sz="1000"/>
          </a:pPr>
          <a:r>
            <a:rPr lang="zh-CN" altLang="en-US" sz="1100" b="0" i="0" u="none" strike="noStrike" baseline="0">
              <a:solidFill>
                <a:srgbClr val="000000"/>
              </a:solidFill>
              <a:latin typeface="宋体"/>
              <a:ea typeface="宋体"/>
            </a:rPr>
            <a:t>绿色为可编辑单元格，输入发电量即可。</a:t>
          </a:r>
        </a:p>
        <a:p>
          <a:pPr algn="l" rtl="0">
            <a:defRPr sz="1000"/>
          </a:pPr>
          <a:r>
            <a:rPr lang="zh-CN" altLang="en-US" sz="1100" b="0" i="0" u="none" strike="noStrike" baseline="0">
              <a:solidFill>
                <a:srgbClr val="000000"/>
              </a:solidFill>
              <a:latin typeface="宋体"/>
              <a:ea typeface="宋体"/>
            </a:rPr>
            <a:t>单位转换：   1kWh=0.0001万度；1MWh=0.1万度。</a:t>
          </a:r>
        </a:p>
        <a:p>
          <a:pPr algn="l" rtl="0">
            <a:defRPr sz="1000"/>
          </a:pPr>
          <a:r>
            <a:rPr lang="zh-CN" altLang="en-US" sz="1100" b="1" i="0" u="none" strike="noStrike" baseline="0">
              <a:solidFill>
                <a:srgbClr val="FF0000"/>
              </a:solidFill>
              <a:latin typeface="宋体"/>
              <a:ea typeface="宋体"/>
            </a:rPr>
            <a:t>特别说明： </a:t>
          </a:r>
          <a:r>
            <a:rPr lang="zh-CN" altLang="en-US" sz="1100" b="0" i="0" u="none" strike="noStrike" baseline="0">
              <a:solidFill>
                <a:srgbClr val="FFFF00"/>
              </a:solidFill>
              <a:latin typeface="宋体"/>
              <a:ea typeface="宋体"/>
            </a:rPr>
            <a:t> </a:t>
          </a:r>
          <a:r>
            <a:rPr lang="zh-CN" altLang="en-US" sz="1100" b="0" i="0" u="none" strike="noStrike" baseline="0">
              <a:solidFill>
                <a:srgbClr val="0000FF"/>
              </a:solidFill>
              <a:latin typeface="宋体"/>
              <a:ea typeface="宋体"/>
            </a:rPr>
            <a:t>很对人对节能分析中的数据依据表示怀疑，而且国内不同设计院出的可研报告，计算基准也不一样。此处仅供参考。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3</xdr:row>
      <xdr:rowOff>47625</xdr:rowOff>
    </xdr:from>
    <xdr:to>
      <xdr:col>11</xdr:col>
      <xdr:colOff>428625</xdr:colOff>
      <xdr:row>6</xdr:row>
      <xdr:rowOff>85725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 flipV="1">
          <a:off x="3924300" y="561975"/>
          <a:ext cx="4048125" cy="552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3</xdr:row>
      <xdr:rowOff>9525</xdr:rowOff>
    </xdr:from>
    <xdr:to>
      <xdr:col>17</xdr:col>
      <xdr:colOff>504825</xdr:colOff>
      <xdr:row>7</xdr:row>
      <xdr:rowOff>76200</xdr:rowOff>
    </xdr:to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8763000" y="523875"/>
          <a:ext cx="340042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Slope Ratio:  3:1 or 3 to 1 Percent Slope:  33%</a:t>
          </a:r>
        </a:p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Degree Slope: 18.4</a:t>
          </a:r>
          <a:r>
            <a:rPr lang="zh-CN" altLang="en-US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o</a:t>
          </a: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Inches per Foot:  4</a:t>
          </a:r>
          <a:endParaRPr lang="zh-CN" altLang="en-US"/>
        </a:p>
      </xdr:txBody>
    </xdr:sp>
    <xdr:clientData/>
  </xdr:twoCellAnchor>
  <xdr:twoCellAnchor>
    <xdr:from>
      <xdr:col>9</xdr:col>
      <xdr:colOff>342900</xdr:colOff>
      <xdr:row>4</xdr:row>
      <xdr:rowOff>95250</xdr:rowOff>
    </xdr:from>
    <xdr:to>
      <xdr:col>12</xdr:col>
      <xdr:colOff>542925</xdr:colOff>
      <xdr:row>4</xdr:row>
      <xdr:rowOff>104775</xdr:rowOff>
    </xdr:to>
    <xdr:sp macro="" textlink="">
      <xdr:nvSpPr>
        <xdr:cNvPr id="4" name="Line 7"/>
        <xdr:cNvSpPr>
          <a:spLocks noChangeShapeType="1"/>
        </xdr:cNvSpPr>
      </xdr:nvSpPr>
      <xdr:spPr bwMode="auto">
        <a:xfrm flipH="1" flipV="1">
          <a:off x="6515100" y="781050"/>
          <a:ext cx="22574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581025</xdr:colOff>
      <xdr:row>3</xdr:row>
      <xdr:rowOff>47624</xdr:rowOff>
    </xdr:from>
    <xdr:to>
      <xdr:col>5</xdr:col>
      <xdr:colOff>590550</xdr:colOff>
      <xdr:row>6</xdr:row>
      <xdr:rowOff>95249</xdr:rowOff>
    </xdr:to>
    <xdr:sp macro="" textlink="">
      <xdr:nvSpPr>
        <xdr:cNvPr id="5" name="Line 8"/>
        <xdr:cNvSpPr>
          <a:spLocks noChangeShapeType="1"/>
        </xdr:cNvSpPr>
      </xdr:nvSpPr>
      <xdr:spPr bwMode="auto">
        <a:xfrm flipH="1" flipV="1">
          <a:off x="4010025" y="561974"/>
          <a:ext cx="9525" cy="561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581025</xdr:colOff>
      <xdr:row>2</xdr:row>
      <xdr:rowOff>152400</xdr:rowOff>
    </xdr:from>
    <xdr:to>
      <xdr:col>11</xdr:col>
      <xdr:colOff>390525</xdr:colOff>
      <xdr:row>2</xdr:row>
      <xdr:rowOff>152400</xdr:rowOff>
    </xdr:to>
    <xdr:sp macro="" textlink="">
      <xdr:nvSpPr>
        <xdr:cNvPr id="6" name="Line 9"/>
        <xdr:cNvSpPr>
          <a:spLocks noChangeShapeType="1"/>
        </xdr:cNvSpPr>
      </xdr:nvSpPr>
      <xdr:spPr bwMode="auto">
        <a:xfrm>
          <a:off x="4010025" y="495300"/>
          <a:ext cx="392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504825</xdr:colOff>
      <xdr:row>2</xdr:row>
      <xdr:rowOff>66675</xdr:rowOff>
    </xdr:from>
    <xdr:to>
      <xdr:col>8</xdr:col>
      <xdr:colOff>476250</xdr:colOff>
      <xdr:row>3</xdr:row>
      <xdr:rowOff>66675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5305425" y="409575"/>
          <a:ext cx="6572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endParaRPr lang="zh-CN" altLang="en-US"/>
        </a:p>
      </xdr:txBody>
    </xdr:sp>
    <xdr:clientData/>
  </xdr:twoCellAnchor>
  <xdr:twoCellAnchor>
    <xdr:from>
      <xdr:col>5</xdr:col>
      <xdr:colOff>323850</xdr:colOff>
      <xdr:row>4</xdr:row>
      <xdr:rowOff>66675</xdr:rowOff>
    </xdr:from>
    <xdr:to>
      <xdr:col>6</xdr:col>
      <xdr:colOff>228600</xdr:colOff>
      <xdr:row>5</xdr:row>
      <xdr:rowOff>76200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3752850" y="752475"/>
          <a:ext cx="5905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endParaRPr lang="zh-CN" altLang="en-US"/>
        </a:p>
      </xdr:txBody>
    </xdr:sp>
    <xdr:clientData/>
  </xdr:twoCellAnchor>
  <xdr:twoCellAnchor>
    <xdr:from>
      <xdr:col>7</xdr:col>
      <xdr:colOff>514350</xdr:colOff>
      <xdr:row>6</xdr:row>
      <xdr:rowOff>66675</xdr:rowOff>
    </xdr:from>
    <xdr:to>
      <xdr:col>9</xdr:col>
      <xdr:colOff>419100</xdr:colOff>
      <xdr:row>7</xdr:row>
      <xdr:rowOff>85725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5314950" y="1095375"/>
          <a:ext cx="12763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Slope</a:t>
          </a:r>
          <a:endParaRPr lang="zh-CN" altLang="en-US"/>
        </a:p>
      </xdr:txBody>
    </xdr:sp>
    <xdr:clientData/>
  </xdr:twoCellAnchor>
  <xdr:twoCellAnchor>
    <xdr:from>
      <xdr:col>7</xdr:col>
      <xdr:colOff>409575</xdr:colOff>
      <xdr:row>5</xdr:row>
      <xdr:rowOff>95250</xdr:rowOff>
    </xdr:from>
    <xdr:to>
      <xdr:col>7</xdr:col>
      <xdr:colOff>485775</xdr:colOff>
      <xdr:row>6</xdr:row>
      <xdr:rowOff>95250</xdr:rowOff>
    </xdr:to>
    <xdr:sp macro="" textlink="">
      <xdr:nvSpPr>
        <xdr:cNvPr id="10" name="Line 11"/>
        <xdr:cNvSpPr>
          <a:spLocks noChangeShapeType="1"/>
        </xdr:cNvSpPr>
      </xdr:nvSpPr>
      <xdr:spPr bwMode="auto">
        <a:xfrm flipH="1" flipV="1">
          <a:off x="5210175" y="952500"/>
          <a:ext cx="7620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</xdr:row>
          <xdr:rowOff>66675</xdr:rowOff>
        </xdr:from>
        <xdr:to>
          <xdr:col>3</xdr:col>
          <xdr:colOff>552450</xdr:colOff>
          <xdr:row>5</xdr:row>
          <xdr:rowOff>104775</xdr:rowOff>
        </xdr:to>
        <xdr:sp macro="" textlink="">
          <xdr:nvSpPr>
            <xdr:cNvPr id="20481" name="公式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</xdr:col>
      <xdr:colOff>0</xdr:colOff>
      <xdr:row>33</xdr:row>
      <xdr:rowOff>19050</xdr:rowOff>
    </xdr:from>
    <xdr:to>
      <xdr:col>6</xdr:col>
      <xdr:colOff>0</xdr:colOff>
      <xdr:row>42</xdr:row>
      <xdr:rowOff>57150</xdr:rowOff>
    </xdr:to>
    <xdr:sp macro="" textlink="">
      <xdr:nvSpPr>
        <xdr:cNvPr id="3" name="文本框 2"/>
        <xdr:cNvSpPr txBox="1">
          <a:spLocks noChangeArrowheads="1"/>
        </xdr:cNvSpPr>
      </xdr:nvSpPr>
      <xdr:spPr bwMode="auto">
        <a:xfrm>
          <a:off x="1371600" y="7000875"/>
          <a:ext cx="4038600" cy="1666875"/>
        </a:xfrm>
        <a:prstGeom prst="rect">
          <a:avLst/>
        </a:prstGeom>
        <a:solidFill>
          <a:srgbClr val="FFFFFF"/>
        </a:solidFill>
        <a:ln w="9525" cmpd="sng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宋体"/>
              <a:ea typeface="宋体"/>
            </a:rPr>
            <a:t>    不同地点、不同项目的系统效率应当重点考虑以下几项损失：</a:t>
          </a:r>
        </a:p>
        <a:p>
          <a:pPr algn="l" rtl="0">
            <a:lnSpc>
              <a:spcPts val="1400"/>
            </a:lnSpc>
            <a:defRPr sz="1000"/>
          </a:pPr>
          <a:endParaRPr lang="zh-CN" altLang="en-US" sz="12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l" rtl="0">
            <a:lnSpc>
              <a:spcPts val="1400"/>
            </a:lnSpc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宋体"/>
              <a:ea typeface="宋体"/>
            </a:rPr>
            <a:t>1.阴影损失 2.温度损失  3.逆变器效率损失  4.交直流电缆损失</a:t>
          </a:r>
        </a:p>
        <a:p>
          <a:pPr algn="l" rtl="0">
            <a:lnSpc>
              <a:spcPts val="1400"/>
            </a:lnSpc>
            <a:defRPr sz="1000"/>
          </a:pPr>
          <a:endParaRPr lang="zh-CN" altLang="en-US" sz="12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l" rtl="0">
            <a:lnSpc>
              <a:spcPts val="1400"/>
            </a:lnSpc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宋体"/>
              <a:ea typeface="宋体"/>
            </a:rPr>
            <a:t>其他几项，一般为经验值。所需要修改的几项，可根据PVsyst模拟出结果修改，也可以根据项目的实际情况以及经验评估数据修改。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30005;&#32518;&#31649;&#32447;&#36895;&#26597;&#34920;_05-08-1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作者" refreshedDate="41289.686392013886" createdVersion="4" refreshedVersion="4" minRefreshableVersion="3" recordCount="8">
  <cacheSource type="worksheet">
    <worksheetSource ref="F1:M15" sheet="汇流箱统计表" r:id="rId2"/>
  </cacheSource>
  <cacheFields count="8">
    <cacheField name="5%余量（米）" numFmtId="0">
      <sharedItems containsSemiMixedTypes="0" containsString="0" containsNumber="1" containsInteger="1" minValue="210" maxValue="714"/>
    </cacheField>
    <cacheField name="ZRC-YJV-2*35" numFmtId="184">
      <sharedItems containsSemiMixedTypes="0" containsString="0" containsNumber="1" minValue="3.3153458038422636" maxValue="14.653828452982806"/>
    </cacheField>
    <cacheField name="ZRC-YJV-2*50" numFmtId="184">
      <sharedItems containsSemiMixedTypes="0" containsString="0" containsNumber="1" minValue="2.2789423660262891" maxValue="10.072925257836198"/>
    </cacheField>
    <cacheField name="ZRC-YJV-2*70" numFmtId="184">
      <sharedItems containsSemiMixedTypes="0" containsString="0" containsNumber="1" minValue="1.6662618806875626" maxValue="7.3648775126390262"/>
    </cacheField>
    <cacheField name="ZRC-YJV-2*95" numFmtId="184">
      <sharedItems containsSemiMixedTypes="0" containsString="0" containsNumber="1" minValue="1.2425389282103132" maxValue="5.4920220626895837"/>
    </cacheField>
    <cacheField name="ZRC-YJV-2*120" numFmtId="184">
      <sharedItems containsSemiMixedTypes="0" containsString="0" containsNumber="1" minValue="0.97914357937310403" maxValue="4.3278146208291197"/>
    </cacheField>
    <cacheField name="推荐线缆型号" numFmtId="2">
      <sharedItems count="5">
        <s v="ZRC-YJV-2*95"/>
        <s v="ZRC-YJV-2*50"/>
        <s v="ZRC-YJV-2*70"/>
        <s v="ZRC-YJV-2*35"/>
        <s v="ZRC-YJV-2*120"/>
      </sharedItems>
    </cacheField>
    <cacheField name="最终型号" numFmtId="2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">
  <r>
    <n v="525"/>
    <n v="13.261383215369055"/>
    <n v="9.1157694641051563"/>
    <n v="6.6650475227502506"/>
    <n v="4.9701557128412528"/>
    <n v="3.9165743174924161"/>
    <x v="0"/>
    <s v="ZRC-YJV-2*95"/>
  </r>
  <r>
    <n v="315"/>
    <n v="6.9622261880687546"/>
    <n v="4.7857789686552072"/>
    <n v="3.4991499494438818"/>
    <n v="2.6093317492416577"/>
    <n v="2.0562015166835184"/>
    <x v="1"/>
    <s v="ZRC-YJV-2*50"/>
  </r>
  <r>
    <n v="525"/>
    <n v="9.9460374115267918"/>
    <n v="6.8368270980788681"/>
    <n v="4.9987856420626873"/>
    <n v="3.7276167846309396"/>
    <n v="2.9374307381193123"/>
    <x v="2"/>
    <s v="ZRC-YJV-2*70"/>
  </r>
  <r>
    <n v="210"/>
    <n v="3.3153458038422636"/>
    <n v="2.2789423660262891"/>
    <n v="1.6662618806875626"/>
    <n v="1.2425389282103132"/>
    <n v="0.97914357937310403"/>
    <x v="3"/>
    <s v="ZRC-YJV-2*35"/>
  </r>
  <r>
    <n v="336"/>
    <n v="6.8959192719919082"/>
    <n v="4.7402001213346807"/>
    <n v="3.4658247118301309"/>
    <n v="2.5844809706774519"/>
    <n v="2.0366186450960564"/>
    <x v="1"/>
    <s v="ZRC-YJV-2*50"/>
  </r>
  <r>
    <n v="462"/>
    <n v="7.2937607684529819"/>
    <n v="5.0136732052578354"/>
    <n v="3.6657761375126379"/>
    <n v="2.7335856420626898"/>
    <n v="2.1541158746208291"/>
    <x v="2"/>
    <s v="ZRC-YJV-2*70"/>
  </r>
  <r>
    <n v="588"/>
    <n v="12.996155551061678"/>
    <n v="8.933454074823052"/>
    <n v="6.5317465722952468"/>
    <n v="4.8707525985844287"/>
    <n v="3.8382428311425678"/>
    <x v="0"/>
    <s v="ZRC-YJV-2*95"/>
  </r>
  <r>
    <n v="714"/>
    <n v="14.653828452982806"/>
    <n v="10.072925257836198"/>
    <n v="7.3648775126390262"/>
    <n v="5.4920220626895837"/>
    <n v="4.3278146208291197"/>
    <x v="4"/>
    <s v="ZRC-YJV-2*1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1" applyNumberFormats="0" applyBorderFormats="0" applyFontFormats="0" applyPatternFormats="0" applyAlignmentFormats="0" applyWidthHeightFormats="1" dataCaption="值" updatedVersion="4" minRefreshableVersion="3" useAutoFormatting="1" itemPrintTitles="1" createdVersion="4" indent="0" outline="1" outlineData="1" multipleFieldFilters="0">
  <location ref="L27:M33" firstHeaderRow="1" firstDataRow="1" firstDataCol="1"/>
  <pivotFields count="8">
    <pivotField dataField="1" showAll="0"/>
    <pivotField numFmtId="184" showAll="0"/>
    <pivotField numFmtId="184" showAll="0"/>
    <pivotField numFmtId="184" showAll="0"/>
    <pivotField numFmtId="184" showAll="0"/>
    <pivotField numFmtId="184" showAll="0"/>
    <pivotField axis="axisRow" showAll="0">
      <items count="6">
        <item x="4"/>
        <item x="3"/>
        <item x="1"/>
        <item x="2"/>
        <item x="0"/>
        <item t="default"/>
      </items>
    </pivotField>
    <pivotField showAll="0"/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求和项:5%余量（米）" fld="0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9.w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mf"/><Relationship Id="rId13" Type="http://schemas.openxmlformats.org/officeDocument/2006/relationships/oleObject" Target="../embeddings/oleObject7.bin"/><Relationship Id="rId18" Type="http://schemas.openxmlformats.org/officeDocument/2006/relationships/image" Target="../media/image17.wmf"/><Relationship Id="rId3" Type="http://schemas.openxmlformats.org/officeDocument/2006/relationships/oleObject" Target="../embeddings/oleObject2.bin"/><Relationship Id="rId21" Type="http://schemas.openxmlformats.org/officeDocument/2006/relationships/oleObject" Target="../embeddings/oleObject11.bin"/><Relationship Id="rId7" Type="http://schemas.openxmlformats.org/officeDocument/2006/relationships/oleObject" Target="../embeddings/oleObject4.bin"/><Relationship Id="rId12" Type="http://schemas.openxmlformats.org/officeDocument/2006/relationships/image" Target="../media/image14.wmf"/><Relationship Id="rId17" Type="http://schemas.openxmlformats.org/officeDocument/2006/relationships/oleObject" Target="../embeddings/oleObject9.bin"/><Relationship Id="rId2" Type="http://schemas.openxmlformats.org/officeDocument/2006/relationships/vmlDrawing" Target="../drawings/vmlDrawing3.vml"/><Relationship Id="rId16" Type="http://schemas.openxmlformats.org/officeDocument/2006/relationships/image" Target="../media/image16.wmf"/><Relationship Id="rId20" Type="http://schemas.openxmlformats.org/officeDocument/2006/relationships/image" Target="../media/image18.wmf"/><Relationship Id="rId1" Type="http://schemas.openxmlformats.org/officeDocument/2006/relationships/drawing" Target="../drawings/drawing5.xml"/><Relationship Id="rId6" Type="http://schemas.openxmlformats.org/officeDocument/2006/relationships/image" Target="../media/image11.wmf"/><Relationship Id="rId11" Type="http://schemas.openxmlformats.org/officeDocument/2006/relationships/oleObject" Target="../embeddings/oleObject6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8.bin"/><Relationship Id="rId23" Type="http://schemas.openxmlformats.org/officeDocument/2006/relationships/comments" Target="../comments2.xml"/><Relationship Id="rId10" Type="http://schemas.openxmlformats.org/officeDocument/2006/relationships/image" Target="../media/image13.wmf"/><Relationship Id="rId19" Type="http://schemas.openxmlformats.org/officeDocument/2006/relationships/oleObject" Target="../embeddings/oleObject10.bin"/><Relationship Id="rId4" Type="http://schemas.openxmlformats.org/officeDocument/2006/relationships/image" Target="../media/image10.wmf"/><Relationship Id="rId9" Type="http://schemas.openxmlformats.org/officeDocument/2006/relationships/oleObject" Target="../embeddings/oleObject5.bin"/><Relationship Id="rId14" Type="http://schemas.openxmlformats.org/officeDocument/2006/relationships/image" Target="../media/image15.wmf"/><Relationship Id="rId22" Type="http://schemas.openxmlformats.org/officeDocument/2006/relationships/image" Target="../media/image19.wmf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eosweb.larc.nasa.gov/cgi-bin/sse/retscreen.cgi?&amp;email=jun1986118@163.com69&amp;p=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Relationship Id="rId4" Type="http://schemas.openxmlformats.org/officeDocument/2006/relationships/image" Target="../media/image21.w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topLeftCell="A46" zoomScale="145" zoomScaleNormal="145" workbookViewId="0">
      <selection activeCell="C11" sqref="C11"/>
    </sheetView>
  </sheetViews>
  <sheetFormatPr defaultRowHeight="15"/>
  <cols>
    <col min="1" max="1" width="10.625" style="354" customWidth="1"/>
    <col min="2" max="7" width="9" style="354"/>
    <col min="8" max="8" width="37.375" style="354" customWidth="1"/>
    <col min="9" max="9" width="9" style="354"/>
    <col min="10" max="10" width="9" style="365"/>
    <col min="11" max="16384" width="9" style="354"/>
  </cols>
  <sheetData>
    <row r="1" spans="1:8" ht="25.5">
      <c r="A1" s="461" t="s">
        <v>3848</v>
      </c>
      <c r="B1" s="461"/>
      <c r="C1" s="461"/>
      <c r="D1" s="461"/>
      <c r="E1" s="461"/>
      <c r="F1" s="461"/>
      <c r="G1" s="461"/>
      <c r="H1" s="461"/>
    </row>
    <row r="2" spans="1:8" ht="20.25">
      <c r="A2" s="460" t="s">
        <v>3849</v>
      </c>
      <c r="B2" s="460"/>
      <c r="C2" s="460"/>
      <c r="D2" s="460"/>
      <c r="E2" s="460"/>
      <c r="F2" s="460"/>
      <c r="G2" s="460"/>
      <c r="H2" s="460"/>
    </row>
    <row r="3" spans="1:8">
      <c r="A3" s="453" t="s">
        <v>3850</v>
      </c>
      <c r="B3" s="453"/>
      <c r="C3" s="453"/>
      <c r="D3" s="453"/>
      <c r="E3" s="453"/>
      <c r="F3" s="453"/>
      <c r="G3" s="453"/>
      <c r="H3" s="453"/>
    </row>
    <row r="4" spans="1:8">
      <c r="A4" s="459" t="s">
        <v>3851</v>
      </c>
      <c r="B4" s="459"/>
      <c r="C4" s="459"/>
      <c r="D4" s="459"/>
      <c r="E4" s="459"/>
      <c r="F4" s="459"/>
      <c r="G4" s="459"/>
      <c r="H4" s="459"/>
    </row>
    <row r="5" spans="1:8">
      <c r="A5" s="453" t="s">
        <v>3852</v>
      </c>
      <c r="B5" s="453"/>
      <c r="C5" s="453"/>
      <c r="D5" s="453"/>
      <c r="E5" s="453"/>
      <c r="F5" s="453"/>
      <c r="G5" s="453"/>
      <c r="H5" s="453"/>
    </row>
    <row r="6" spans="1:8">
      <c r="A6" s="446" t="s">
        <v>3853</v>
      </c>
      <c r="B6" s="364" t="s">
        <v>3854</v>
      </c>
      <c r="C6" s="364" t="s">
        <v>3855</v>
      </c>
      <c r="D6" s="364" t="s">
        <v>3856</v>
      </c>
      <c r="E6" s="443"/>
      <c r="F6" s="444"/>
      <c r="G6" s="444"/>
      <c r="H6" s="445"/>
    </row>
    <row r="7" spans="1:8">
      <c r="A7" s="447"/>
      <c r="B7" s="364" t="s">
        <v>0</v>
      </c>
      <c r="C7" s="364" t="s">
        <v>0</v>
      </c>
      <c r="D7" s="364" t="s">
        <v>1</v>
      </c>
      <c r="E7" s="443"/>
      <c r="F7" s="444"/>
      <c r="G7" s="444"/>
      <c r="H7" s="445"/>
    </row>
    <row r="8" spans="1:8">
      <c r="A8" s="457"/>
      <c r="B8" s="457"/>
      <c r="C8" s="457"/>
      <c r="D8" s="457"/>
      <c r="E8" s="457"/>
      <c r="F8" s="457"/>
      <c r="G8" s="457"/>
      <c r="H8" s="457"/>
    </row>
    <row r="9" spans="1:8">
      <c r="A9" s="453" t="s">
        <v>3857</v>
      </c>
      <c r="B9" s="453"/>
      <c r="C9" s="453"/>
      <c r="D9" s="453"/>
      <c r="E9" s="453"/>
      <c r="F9" s="453"/>
      <c r="G9" s="453"/>
      <c r="H9" s="453"/>
    </row>
    <row r="10" spans="1:8">
      <c r="A10" s="449" t="s">
        <v>3858</v>
      </c>
      <c r="B10" s="450"/>
      <c r="C10" s="450"/>
      <c r="D10" s="450"/>
      <c r="E10" s="450"/>
      <c r="F10" s="450"/>
      <c r="G10" s="450"/>
      <c r="H10" s="451"/>
    </row>
    <row r="11" spans="1:8">
      <c r="A11" s="366" t="s">
        <v>3859</v>
      </c>
      <c r="B11" s="367"/>
      <c r="C11" s="367"/>
      <c r="D11" s="367"/>
      <c r="E11" s="367"/>
      <c r="F11" s="367"/>
      <c r="G11" s="367"/>
      <c r="H11" s="368"/>
    </row>
    <row r="12" spans="1:8">
      <c r="A12" s="449" t="s">
        <v>3860</v>
      </c>
      <c r="B12" s="450"/>
      <c r="C12" s="450"/>
      <c r="D12" s="450"/>
      <c r="E12" s="450"/>
      <c r="F12" s="450"/>
      <c r="G12" s="450"/>
      <c r="H12" s="451"/>
    </row>
    <row r="13" spans="1:8">
      <c r="A13" s="449" t="s">
        <v>3861</v>
      </c>
      <c r="B13" s="450"/>
      <c r="C13" s="450"/>
      <c r="D13" s="450"/>
      <c r="E13" s="450"/>
      <c r="F13" s="450"/>
      <c r="G13" s="450"/>
      <c r="H13" s="451"/>
    </row>
    <row r="14" spans="1:8">
      <c r="A14" s="449" t="s">
        <v>3862</v>
      </c>
      <c r="B14" s="450"/>
      <c r="C14" s="450"/>
      <c r="D14" s="450"/>
      <c r="E14" s="450"/>
      <c r="F14" s="450"/>
      <c r="G14" s="450"/>
      <c r="H14" s="451"/>
    </row>
    <row r="15" spans="1:8">
      <c r="A15" s="449">
        <v>6</v>
      </c>
      <c r="B15" s="450"/>
      <c r="C15" s="450"/>
      <c r="D15" s="450"/>
      <c r="E15" s="450"/>
      <c r="F15" s="450"/>
      <c r="G15" s="450"/>
      <c r="H15" s="451"/>
    </row>
    <row r="16" spans="1:8">
      <c r="A16" s="443"/>
      <c r="B16" s="444"/>
      <c r="C16" s="444"/>
      <c r="D16" s="444"/>
      <c r="E16" s="444"/>
      <c r="F16" s="444"/>
      <c r="G16" s="444"/>
      <c r="H16" s="445"/>
    </row>
    <row r="17" spans="1:8">
      <c r="A17" s="457"/>
      <c r="B17" s="457"/>
      <c r="C17" s="457"/>
      <c r="D17" s="457"/>
      <c r="E17" s="457"/>
      <c r="F17" s="457"/>
      <c r="G17" s="457"/>
      <c r="H17" s="457"/>
    </row>
    <row r="18" spans="1:8">
      <c r="A18" s="462" t="s">
        <v>3863</v>
      </c>
      <c r="B18" s="462"/>
      <c r="C18" s="462"/>
      <c r="D18" s="462"/>
      <c r="E18" s="462"/>
      <c r="F18" s="462"/>
      <c r="G18" s="462"/>
      <c r="H18" s="462"/>
    </row>
    <row r="19" spans="1:8">
      <c r="A19" s="462" t="s">
        <v>3864</v>
      </c>
      <c r="B19" s="462"/>
      <c r="C19" s="462"/>
      <c r="D19" s="462"/>
      <c r="E19" s="462"/>
      <c r="F19" s="462"/>
      <c r="G19" s="462"/>
      <c r="H19" s="462"/>
    </row>
    <row r="20" spans="1:8">
      <c r="A20" s="369">
        <v>1</v>
      </c>
      <c r="B20" s="462" t="s">
        <v>3865</v>
      </c>
      <c r="C20" s="462"/>
      <c r="D20" s="462"/>
      <c r="E20" s="462"/>
      <c r="F20" s="462"/>
      <c r="G20" s="462"/>
      <c r="H20" s="462"/>
    </row>
    <row r="21" spans="1:8">
      <c r="A21" s="369">
        <v>2</v>
      </c>
      <c r="B21" s="452" t="s">
        <v>3866</v>
      </c>
      <c r="C21" s="452"/>
      <c r="D21" s="452"/>
      <c r="E21" s="452"/>
      <c r="F21" s="452"/>
      <c r="G21" s="452"/>
      <c r="H21" s="452"/>
    </row>
    <row r="22" spans="1:8">
      <c r="A22" s="369">
        <v>3</v>
      </c>
      <c r="B22" s="452" t="s">
        <v>3867</v>
      </c>
      <c r="C22" s="452"/>
      <c r="D22" s="452"/>
      <c r="E22" s="452"/>
      <c r="F22" s="452"/>
      <c r="G22" s="452"/>
      <c r="H22" s="452"/>
    </row>
    <row r="23" spans="1:8">
      <c r="A23" s="369">
        <v>4</v>
      </c>
      <c r="B23" s="452" t="s">
        <v>3868</v>
      </c>
      <c r="C23" s="452"/>
      <c r="D23" s="452"/>
      <c r="E23" s="452"/>
      <c r="F23" s="452"/>
      <c r="G23" s="452"/>
      <c r="H23" s="452"/>
    </row>
    <row r="24" spans="1:8">
      <c r="A24" s="369"/>
      <c r="B24" s="370"/>
      <c r="C24" s="370"/>
      <c r="D24" s="370"/>
      <c r="E24" s="370"/>
      <c r="F24" s="370"/>
      <c r="G24" s="370"/>
      <c r="H24" s="370"/>
    </row>
    <row r="25" spans="1:8">
      <c r="A25" s="369"/>
      <c r="B25" s="370"/>
      <c r="C25" s="370"/>
      <c r="D25" s="370"/>
      <c r="E25" s="370"/>
      <c r="F25" s="370"/>
      <c r="G25" s="370"/>
      <c r="H25" s="370"/>
    </row>
    <row r="26" spans="1:8">
      <c r="A26" s="369"/>
      <c r="B26" s="370"/>
      <c r="C26" s="370"/>
      <c r="D26" s="370"/>
      <c r="E26" s="370"/>
      <c r="F26" s="370"/>
      <c r="G26" s="370"/>
      <c r="H26" s="370"/>
    </row>
    <row r="27" spans="1:8">
      <c r="A27" s="369"/>
      <c r="B27" s="370"/>
      <c r="C27" s="370"/>
      <c r="D27" s="370"/>
      <c r="E27" s="370"/>
      <c r="F27" s="370"/>
      <c r="G27" s="370"/>
      <c r="H27" s="370"/>
    </row>
    <row r="28" spans="1:8">
      <c r="A28" s="369"/>
      <c r="B28" s="370"/>
      <c r="C28" s="370"/>
      <c r="D28" s="370"/>
      <c r="E28" s="370"/>
      <c r="F28" s="370"/>
      <c r="G28" s="370"/>
      <c r="H28" s="370"/>
    </row>
    <row r="29" spans="1:8">
      <c r="A29" s="457"/>
      <c r="B29" s="457"/>
      <c r="C29" s="457"/>
      <c r="D29" s="457"/>
      <c r="E29" s="457"/>
      <c r="F29" s="457"/>
      <c r="G29" s="457"/>
      <c r="H29" s="457"/>
    </row>
    <row r="30" spans="1:8">
      <c r="A30" s="453" t="s">
        <v>3869</v>
      </c>
      <c r="B30" s="453"/>
      <c r="C30" s="453"/>
      <c r="D30" s="453"/>
      <c r="E30" s="453"/>
      <c r="F30" s="453"/>
      <c r="G30" s="453"/>
      <c r="H30" s="453"/>
    </row>
    <row r="31" spans="1:8">
      <c r="A31" s="453" t="s">
        <v>3870</v>
      </c>
      <c r="B31" s="453"/>
      <c r="C31" s="453"/>
      <c r="D31" s="453"/>
      <c r="E31" s="453"/>
      <c r="F31" s="453"/>
      <c r="G31" s="453"/>
      <c r="H31" s="453"/>
    </row>
    <row r="32" spans="1:8">
      <c r="A32" s="454" t="s">
        <v>3871</v>
      </c>
      <c r="B32" s="455"/>
      <c r="C32" s="455"/>
      <c r="D32" s="455"/>
      <c r="E32" s="455"/>
      <c r="F32" s="455"/>
      <c r="G32" s="455"/>
      <c r="H32" s="456"/>
    </row>
    <row r="33" spans="1:8">
      <c r="A33" s="463" t="s">
        <v>3872</v>
      </c>
      <c r="B33" s="463"/>
      <c r="C33" s="463"/>
      <c r="D33" s="463"/>
      <c r="E33" s="463"/>
      <c r="F33" s="463"/>
      <c r="G33" s="463"/>
      <c r="H33" s="463"/>
    </row>
    <row r="34" spans="1:8">
      <c r="A34" s="448"/>
      <c r="B34" s="448"/>
      <c r="C34" s="448"/>
      <c r="D34" s="448"/>
      <c r="E34" s="448"/>
      <c r="F34" s="448"/>
      <c r="G34" s="448"/>
      <c r="H34" s="448"/>
    </row>
    <row r="36" spans="1:8">
      <c r="A36" s="448" t="s">
        <v>3873</v>
      </c>
      <c r="B36" s="448"/>
      <c r="C36" s="448"/>
      <c r="D36" s="448"/>
      <c r="E36" s="448"/>
      <c r="F36" s="448"/>
      <c r="G36" s="448"/>
      <c r="H36" s="448"/>
    </row>
    <row r="37" spans="1:8">
      <c r="A37" s="371" t="s">
        <v>3874</v>
      </c>
      <c r="B37" s="371"/>
      <c r="C37" s="371"/>
      <c r="D37" s="372"/>
      <c r="E37" s="372"/>
      <c r="F37" s="372"/>
      <c r="G37" s="372"/>
      <c r="H37" s="372"/>
    </row>
    <row r="38" spans="1:8">
      <c r="A38" s="371"/>
      <c r="B38" s="371"/>
      <c r="C38" s="371"/>
    </row>
    <row r="39" spans="1:8">
      <c r="A39" s="354" t="s">
        <v>3875</v>
      </c>
    </row>
    <row r="40" spans="1:8" ht="31.5" customHeight="1">
      <c r="A40" s="442" t="s">
        <v>3876</v>
      </c>
      <c r="B40" s="442"/>
      <c r="C40" s="442"/>
      <c r="D40" s="442"/>
      <c r="E40" s="442"/>
      <c r="F40" s="442"/>
      <c r="G40" s="442"/>
      <c r="H40" s="442"/>
    </row>
    <row r="41" spans="1:8" ht="15.75" customHeight="1">
      <c r="A41" s="442" t="s">
        <v>3877</v>
      </c>
      <c r="B41" s="442"/>
      <c r="C41" s="442"/>
      <c r="D41" s="442"/>
      <c r="E41" s="442"/>
      <c r="F41" s="442"/>
      <c r="G41" s="442"/>
      <c r="H41" s="442"/>
    </row>
    <row r="42" spans="1:8" ht="15.75" customHeight="1">
      <c r="A42" s="373"/>
      <c r="B42" s="373"/>
      <c r="C42" s="373"/>
      <c r="D42" s="373"/>
      <c r="E42" s="373"/>
      <c r="F42" s="373"/>
      <c r="G42" s="373"/>
      <c r="H42" s="373"/>
    </row>
    <row r="43" spans="1:8" ht="15.75" customHeight="1">
      <c r="A43" s="442" t="s">
        <v>3878</v>
      </c>
      <c r="B43" s="442"/>
      <c r="C43" s="442"/>
      <c r="D43" s="442"/>
      <c r="E43" s="442"/>
      <c r="F43" s="442"/>
      <c r="G43" s="442"/>
      <c r="H43" s="442"/>
    </row>
    <row r="44" spans="1:8" ht="15.75" customHeight="1">
      <c r="A44" s="442" t="s">
        <v>3879</v>
      </c>
      <c r="B44" s="442"/>
      <c r="C44" s="442"/>
      <c r="D44" s="442"/>
      <c r="E44" s="442"/>
      <c r="F44" s="442"/>
      <c r="G44" s="442"/>
      <c r="H44" s="442"/>
    </row>
    <row r="45" spans="1:8" ht="15.75" customHeight="1">
      <c r="A45" s="442" t="s">
        <v>3880</v>
      </c>
      <c r="B45" s="442"/>
      <c r="C45" s="442"/>
      <c r="D45" s="442"/>
      <c r="E45" s="442"/>
      <c r="F45" s="442"/>
      <c r="G45" s="442"/>
      <c r="H45" s="442"/>
    </row>
    <row r="46" spans="1:8" ht="15.75" customHeight="1">
      <c r="A46" s="442" t="s">
        <v>3881</v>
      </c>
      <c r="B46" s="442"/>
      <c r="C46" s="442"/>
      <c r="D46" s="442"/>
      <c r="E46" s="442"/>
      <c r="F46" s="442"/>
      <c r="G46" s="442"/>
      <c r="H46" s="442"/>
    </row>
    <row r="47" spans="1:8">
      <c r="A47" s="373"/>
      <c r="B47" s="373"/>
      <c r="C47" s="373"/>
      <c r="D47" s="373"/>
      <c r="E47" s="373"/>
      <c r="F47" s="373"/>
      <c r="G47" s="373"/>
      <c r="H47" s="373"/>
    </row>
    <row r="48" spans="1:8">
      <c r="A48" s="458" t="s">
        <v>3882</v>
      </c>
      <c r="B48" s="458"/>
      <c r="C48" s="458"/>
      <c r="D48" s="458"/>
      <c r="E48" s="458"/>
      <c r="F48" s="458"/>
      <c r="G48" s="458"/>
      <c r="H48" s="458"/>
    </row>
    <row r="49" spans="1:8">
      <c r="A49" s="373" t="s">
        <v>3847</v>
      </c>
      <c r="B49" s="373"/>
      <c r="C49" s="373"/>
      <c r="D49" s="373"/>
      <c r="E49" s="373"/>
      <c r="F49" s="373"/>
      <c r="G49" s="373"/>
      <c r="H49" s="373"/>
    </row>
    <row r="50" spans="1:8" ht="27" customHeight="1">
      <c r="A50" s="442" t="s">
        <v>3883</v>
      </c>
      <c r="B50" s="442"/>
      <c r="C50" s="442"/>
      <c r="D50" s="442"/>
      <c r="E50" s="442"/>
      <c r="F50" s="442"/>
      <c r="G50" s="442"/>
      <c r="H50" s="442"/>
    </row>
    <row r="51" spans="1:8">
      <c r="A51" s="442" t="s">
        <v>3884</v>
      </c>
      <c r="B51" s="442"/>
      <c r="C51" s="442"/>
      <c r="D51" s="442"/>
      <c r="E51" s="442"/>
      <c r="F51" s="442"/>
      <c r="G51" s="442"/>
      <c r="H51" s="442"/>
    </row>
    <row r="52" spans="1:8">
      <c r="A52" s="442" t="s">
        <v>3885</v>
      </c>
      <c r="B52" s="442"/>
      <c r="C52" s="442"/>
      <c r="D52" s="442"/>
      <c r="E52" s="442"/>
      <c r="F52" s="442"/>
      <c r="G52" s="442"/>
      <c r="H52" s="442"/>
    </row>
    <row r="53" spans="1:8">
      <c r="A53" s="442" t="s">
        <v>3886</v>
      </c>
      <c r="B53" s="442"/>
      <c r="C53" s="442"/>
      <c r="D53" s="442"/>
      <c r="E53" s="442"/>
      <c r="F53" s="442"/>
      <c r="G53" s="442"/>
      <c r="H53" s="442"/>
    </row>
    <row r="54" spans="1:8">
      <c r="A54" s="442" t="s">
        <v>3887</v>
      </c>
      <c r="B54" s="442"/>
      <c r="C54" s="442"/>
      <c r="D54" s="442"/>
      <c r="E54" s="442"/>
      <c r="F54" s="442"/>
      <c r="G54" s="442"/>
      <c r="H54" s="442"/>
    </row>
    <row r="55" spans="1:8">
      <c r="A55" s="442" t="s">
        <v>3888</v>
      </c>
      <c r="B55" s="442"/>
      <c r="C55" s="442"/>
      <c r="D55" s="442"/>
      <c r="E55" s="442"/>
      <c r="F55" s="442"/>
      <c r="G55" s="442"/>
      <c r="H55" s="442"/>
    </row>
    <row r="56" spans="1:8">
      <c r="A56" s="442" t="s">
        <v>3889</v>
      </c>
      <c r="B56" s="442"/>
      <c r="C56" s="442"/>
      <c r="D56" s="442"/>
      <c r="E56" s="442"/>
      <c r="F56" s="442"/>
      <c r="G56" s="442"/>
      <c r="H56" s="442"/>
    </row>
    <row r="57" spans="1:8">
      <c r="A57" s="442" t="s">
        <v>3890</v>
      </c>
      <c r="B57" s="442"/>
      <c r="C57" s="442"/>
      <c r="D57" s="442"/>
      <c r="E57" s="442"/>
      <c r="F57" s="442"/>
      <c r="G57" s="442"/>
      <c r="H57" s="442"/>
    </row>
    <row r="58" spans="1:8">
      <c r="A58" s="442"/>
      <c r="B58" s="442"/>
      <c r="C58" s="442"/>
      <c r="D58" s="442"/>
      <c r="E58" s="442"/>
      <c r="F58" s="442"/>
      <c r="G58" s="442"/>
      <c r="H58" s="442"/>
    </row>
    <row r="59" spans="1:8">
      <c r="A59" s="373"/>
      <c r="B59" s="373"/>
      <c r="C59" s="373"/>
      <c r="D59" s="373"/>
      <c r="E59" s="373"/>
      <c r="F59" s="373"/>
      <c r="G59" s="373"/>
      <c r="H59" s="373"/>
    </row>
    <row r="60" spans="1:8">
      <c r="A60" s="373"/>
      <c r="B60" s="373"/>
      <c r="C60" s="373"/>
      <c r="D60" s="373"/>
      <c r="E60" s="373"/>
      <c r="F60" s="373"/>
      <c r="G60" s="373"/>
      <c r="H60" s="373"/>
    </row>
  </sheetData>
  <mergeCells count="45">
    <mergeCell ref="A40:H40"/>
    <mergeCell ref="A8:H8"/>
    <mergeCell ref="A17:H17"/>
    <mergeCell ref="A19:H19"/>
    <mergeCell ref="A9:H9"/>
    <mergeCell ref="A18:H18"/>
    <mergeCell ref="B20:H20"/>
    <mergeCell ref="A33:H34"/>
    <mergeCell ref="B21:H21"/>
    <mergeCell ref="A4:H4"/>
    <mergeCell ref="A2:H2"/>
    <mergeCell ref="A3:H3"/>
    <mergeCell ref="A5:H5"/>
    <mergeCell ref="A1:H1"/>
    <mergeCell ref="A48:H48"/>
    <mergeCell ref="A50:H50"/>
    <mergeCell ref="A51:H51"/>
    <mergeCell ref="A52:H52"/>
    <mergeCell ref="A53:H53"/>
    <mergeCell ref="A54:H54"/>
    <mergeCell ref="A55:H55"/>
    <mergeCell ref="A56:H56"/>
    <mergeCell ref="A57:H57"/>
    <mergeCell ref="A58:H58"/>
    <mergeCell ref="E6:H6"/>
    <mergeCell ref="E7:H7"/>
    <mergeCell ref="A6:A7"/>
    <mergeCell ref="A36:H36"/>
    <mergeCell ref="A12:H12"/>
    <mergeCell ref="A13:H13"/>
    <mergeCell ref="A10:H10"/>
    <mergeCell ref="A14:H14"/>
    <mergeCell ref="A16:H16"/>
    <mergeCell ref="A15:H15"/>
    <mergeCell ref="B22:H22"/>
    <mergeCell ref="B23:H23"/>
    <mergeCell ref="A30:H30"/>
    <mergeCell ref="A31:H31"/>
    <mergeCell ref="A32:H32"/>
    <mergeCell ref="A29:H29"/>
    <mergeCell ref="A41:H41"/>
    <mergeCell ref="A43:H43"/>
    <mergeCell ref="A44:H44"/>
    <mergeCell ref="A45:H45"/>
    <mergeCell ref="A46:H46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B2:J56"/>
  <sheetViews>
    <sheetView zoomScale="115" zoomScaleNormal="115" workbookViewId="0">
      <selection activeCell="B27" sqref="B27"/>
    </sheetView>
  </sheetViews>
  <sheetFormatPr defaultRowHeight="15.75"/>
  <cols>
    <col min="1" max="1" width="4.75" style="58" customWidth="1"/>
    <col min="2" max="2" width="32.875" style="60" bestFit="1" customWidth="1"/>
    <col min="3" max="3" width="16.625" style="59" bestFit="1" customWidth="1"/>
    <col min="4" max="4" width="8.375" style="58" customWidth="1"/>
    <col min="5" max="5" width="40.5" style="58" bestFit="1" customWidth="1"/>
    <col min="6" max="6" width="9" style="59"/>
    <col min="7" max="7" width="6.25" style="58" customWidth="1"/>
    <col min="8" max="8" width="21.25" style="58" customWidth="1"/>
    <col min="9" max="9" width="18.875" style="58" customWidth="1"/>
    <col min="10" max="16384" width="9" style="58"/>
  </cols>
  <sheetData>
    <row r="2" spans="2:10" ht="16.5" thickBot="1">
      <c r="B2" s="70" t="s">
        <v>449</v>
      </c>
      <c r="C2" s="69"/>
      <c r="E2" s="70" t="s">
        <v>448</v>
      </c>
      <c r="F2" s="69"/>
      <c r="H2" s="70" t="s">
        <v>3949</v>
      </c>
      <c r="I2" s="69"/>
    </row>
    <row r="3" spans="2:10" ht="16.5" thickTop="1">
      <c r="B3" s="62" t="s">
        <v>447</v>
      </c>
      <c r="C3" s="61">
        <v>38</v>
      </c>
      <c r="E3" s="62" t="s">
        <v>446</v>
      </c>
      <c r="F3" s="79">
        <f>ROUNDDOWN((C24+0.49)/C6,0)</f>
        <v>19</v>
      </c>
      <c r="H3" s="62" t="s">
        <v>445</v>
      </c>
      <c r="I3" s="61">
        <v>6990</v>
      </c>
    </row>
    <row r="4" spans="2:10">
      <c r="B4" s="62" t="s">
        <v>444</v>
      </c>
      <c r="C4" s="61">
        <v>-5</v>
      </c>
      <c r="E4" s="62" t="s">
        <v>443</v>
      </c>
      <c r="F4" s="74">
        <f>ROUNDDOWN($C$6*F3,2)</f>
        <v>870.29</v>
      </c>
      <c r="H4" s="62" t="s">
        <v>442</v>
      </c>
      <c r="I4" s="75">
        <f>ROUNDUP((I3/304.8)*25.4,2)</f>
        <v>582.5</v>
      </c>
    </row>
    <row r="5" spans="2:10">
      <c r="B5" s="62" t="s">
        <v>441</v>
      </c>
      <c r="C5" s="74">
        <f>C3+(C19-20)+1.2</f>
        <v>44.2</v>
      </c>
      <c r="E5" s="62" t="s">
        <v>440</v>
      </c>
      <c r="F5" s="79">
        <f>ROUNDDOWN(C23/C7,0)</f>
        <v>12</v>
      </c>
    </row>
    <row r="6" spans="2:10">
      <c r="B6" s="62" t="s">
        <v>439</v>
      </c>
      <c r="C6" s="80">
        <f>C11+C16*(C4-25)</f>
        <v>45.805</v>
      </c>
      <c r="E6" s="62" t="s">
        <v>438</v>
      </c>
      <c r="F6" s="74">
        <f>F5*C7</f>
        <v>369.75119999999993</v>
      </c>
    </row>
    <row r="7" spans="2:10">
      <c r="B7" s="62" t="s">
        <v>437</v>
      </c>
      <c r="C7" s="80">
        <f>C12+C17*(C5-25)</f>
        <v>30.812599999999996</v>
      </c>
      <c r="E7" s="62" t="s">
        <v>436</v>
      </c>
      <c r="F7" s="79">
        <f>ROUNDDOWN(C27/C14,0)</f>
        <v>3</v>
      </c>
    </row>
    <row r="8" spans="2:10">
      <c r="E8" s="62" t="s">
        <v>435</v>
      </c>
      <c r="F8" s="74">
        <f>F7*C13</f>
        <v>25.596</v>
      </c>
      <c r="H8" s="63"/>
      <c r="I8" s="63"/>
      <c r="J8" s="63"/>
    </row>
    <row r="9" spans="2:10" ht="16.5" thickBot="1">
      <c r="B9" s="70" t="s">
        <v>434</v>
      </c>
      <c r="C9" s="69" t="s">
        <v>433</v>
      </c>
      <c r="E9" s="62" t="s">
        <v>432</v>
      </c>
      <c r="F9" s="74">
        <f>F7*C14</f>
        <v>22.959</v>
      </c>
      <c r="H9" s="63"/>
      <c r="I9" s="63"/>
      <c r="J9" s="63"/>
    </row>
    <row r="10" spans="2:10" ht="16.5" thickTop="1">
      <c r="B10" s="62" t="s">
        <v>431</v>
      </c>
      <c r="C10" s="61">
        <v>250</v>
      </c>
      <c r="F10" s="58"/>
      <c r="H10" s="63"/>
      <c r="I10" s="63"/>
      <c r="J10" s="63"/>
    </row>
    <row r="11" spans="2:10" ht="16.5" thickBot="1">
      <c r="B11" s="62" t="s">
        <v>430</v>
      </c>
      <c r="C11" s="61">
        <v>42.61</v>
      </c>
      <c r="E11" s="70" t="s">
        <v>429</v>
      </c>
      <c r="F11" s="70"/>
      <c r="H11" s="63"/>
      <c r="I11" s="63"/>
      <c r="J11" s="63"/>
    </row>
    <row r="12" spans="2:10" ht="16.5" thickTop="1">
      <c r="B12" s="62" t="s">
        <v>428</v>
      </c>
      <c r="C12" s="61">
        <v>32.674999999999997</v>
      </c>
      <c r="E12" s="62" t="s">
        <v>427</v>
      </c>
      <c r="F12" s="78">
        <v>20</v>
      </c>
      <c r="G12" s="77"/>
      <c r="H12" s="63"/>
      <c r="I12" s="67"/>
      <c r="J12" s="63"/>
    </row>
    <row r="13" spans="2:10">
      <c r="B13" s="62" t="s">
        <v>426</v>
      </c>
      <c r="C13" s="61">
        <v>8.532</v>
      </c>
      <c r="E13" s="62" t="s">
        <v>425</v>
      </c>
      <c r="F13" s="76">
        <v>10</v>
      </c>
      <c r="H13" s="63"/>
      <c r="I13" s="67"/>
      <c r="J13" s="63"/>
    </row>
    <row r="14" spans="2:10">
      <c r="B14" s="62" t="s">
        <v>424</v>
      </c>
      <c r="C14" s="61">
        <v>7.6529999999999996</v>
      </c>
      <c r="E14" s="62" t="s">
        <v>423</v>
      </c>
      <c r="F14" s="75">
        <f>F12*F13</f>
        <v>200</v>
      </c>
      <c r="H14" s="63"/>
      <c r="I14" s="67"/>
      <c r="J14" s="63"/>
    </row>
    <row r="15" spans="2:10">
      <c r="B15" s="62" t="s">
        <v>3950</v>
      </c>
      <c r="C15" s="61">
        <v>-0.3</v>
      </c>
      <c r="E15" s="62" t="s">
        <v>422</v>
      </c>
      <c r="F15" s="74">
        <f>ROUND(F12*C6,2)</f>
        <v>916.1</v>
      </c>
      <c r="H15" s="63"/>
      <c r="I15" s="67"/>
      <c r="J15" s="63"/>
    </row>
    <row r="16" spans="2:10">
      <c r="B16" s="62" t="s">
        <v>3951</v>
      </c>
      <c r="C16" s="61">
        <v>-0.1065</v>
      </c>
      <c r="E16" s="62" t="s">
        <v>421</v>
      </c>
      <c r="F16" s="74">
        <f>ROUND(F12*C7,2)</f>
        <v>616.25</v>
      </c>
      <c r="H16" s="63"/>
      <c r="I16" s="67"/>
      <c r="J16" s="63"/>
    </row>
    <row r="17" spans="2:10">
      <c r="B17" s="62" t="s">
        <v>3952</v>
      </c>
      <c r="C17" s="61">
        <v>-9.7000000000000003E-2</v>
      </c>
      <c r="E17" s="62" t="s">
        <v>420</v>
      </c>
      <c r="F17" s="73">
        <f>F13*C13</f>
        <v>85.32</v>
      </c>
      <c r="H17" s="63"/>
      <c r="I17" s="67"/>
      <c r="J17" s="63"/>
    </row>
    <row r="18" spans="2:10">
      <c r="B18" s="62" t="s">
        <v>3953</v>
      </c>
      <c r="C18" s="61">
        <v>2.5999999999999999E-3</v>
      </c>
      <c r="E18" s="62" t="s">
        <v>419</v>
      </c>
      <c r="F18" s="74">
        <f>F13*C14</f>
        <v>76.53</v>
      </c>
      <c r="H18" s="63"/>
      <c r="I18" s="67"/>
      <c r="J18" s="63"/>
    </row>
    <row r="19" spans="2:10">
      <c r="B19" s="62" t="s">
        <v>3954</v>
      </c>
      <c r="C19" s="61">
        <v>25</v>
      </c>
      <c r="E19" s="62" t="s">
        <v>418</v>
      </c>
      <c r="F19" s="73">
        <f>F14*C10/1000</f>
        <v>50</v>
      </c>
      <c r="H19" s="63"/>
      <c r="I19" s="67"/>
      <c r="J19" s="63"/>
    </row>
    <row r="20" spans="2:10">
      <c r="B20" s="62" t="s">
        <v>417</v>
      </c>
      <c r="C20" s="61">
        <v>15</v>
      </c>
      <c r="E20" s="62" t="s">
        <v>416</v>
      </c>
      <c r="F20" s="72">
        <f>F19/C25</f>
        <v>2.5</v>
      </c>
      <c r="H20" s="63"/>
      <c r="I20" s="67"/>
      <c r="J20" s="63"/>
    </row>
    <row r="21" spans="2:10">
      <c r="E21" s="63"/>
      <c r="F21" s="71"/>
      <c r="H21" s="63"/>
      <c r="I21" s="67"/>
      <c r="J21" s="63"/>
    </row>
    <row r="22" spans="2:10" ht="16.5" thickBot="1">
      <c r="B22" s="70" t="s">
        <v>415</v>
      </c>
      <c r="C22" s="69" t="s">
        <v>414</v>
      </c>
      <c r="E22" s="68"/>
      <c r="F22" s="68"/>
      <c r="H22" s="63"/>
      <c r="I22" s="67"/>
      <c r="J22" s="63"/>
    </row>
    <row r="23" spans="2:10" ht="16.5" thickTop="1">
      <c r="B23" s="62" t="s">
        <v>413</v>
      </c>
      <c r="C23" s="61">
        <v>400</v>
      </c>
      <c r="E23" s="65"/>
      <c r="F23" s="66"/>
      <c r="H23" s="63"/>
      <c r="I23" s="63"/>
      <c r="J23" s="63"/>
    </row>
    <row r="24" spans="2:10">
      <c r="B24" s="62" t="s">
        <v>412</v>
      </c>
      <c r="C24" s="61">
        <v>900</v>
      </c>
      <c r="E24" s="65"/>
      <c r="F24" s="64"/>
      <c r="H24" s="63"/>
      <c r="I24" s="63"/>
      <c r="J24" s="63"/>
    </row>
    <row r="25" spans="2:10">
      <c r="B25" s="62" t="s">
        <v>411</v>
      </c>
      <c r="C25" s="61">
        <v>20</v>
      </c>
      <c r="H25" s="63"/>
      <c r="I25" s="63"/>
      <c r="J25" s="63"/>
    </row>
    <row r="26" spans="2:10">
      <c r="B26" s="62" t="s">
        <v>410</v>
      </c>
      <c r="C26" s="61">
        <v>98</v>
      </c>
      <c r="H26" s="63"/>
      <c r="I26" s="63"/>
      <c r="J26" s="63"/>
    </row>
    <row r="27" spans="2:10">
      <c r="B27" s="62" t="s">
        <v>409</v>
      </c>
      <c r="C27" s="61">
        <v>26</v>
      </c>
      <c r="F27" s="58"/>
    </row>
    <row r="28" spans="2:10">
      <c r="B28" s="62" t="s">
        <v>408</v>
      </c>
      <c r="C28" s="61">
        <v>32</v>
      </c>
    </row>
    <row r="29" spans="2:10">
      <c r="B29" s="62" t="s">
        <v>407</v>
      </c>
      <c r="C29" s="61">
        <v>400</v>
      </c>
    </row>
    <row r="46" spans="2:3">
      <c r="B46" s="58"/>
      <c r="C46" s="58"/>
    </row>
    <row r="47" spans="2:3">
      <c r="B47" s="58"/>
      <c r="C47" s="58"/>
    </row>
    <row r="48" spans="2:3">
      <c r="B48" s="58"/>
      <c r="C48" s="58"/>
    </row>
    <row r="49" spans="2:3">
      <c r="B49" s="58"/>
      <c r="C49" s="58"/>
    </row>
    <row r="50" spans="2:3">
      <c r="B50" s="58"/>
      <c r="C50" s="58"/>
    </row>
    <row r="51" spans="2:3">
      <c r="B51" s="58"/>
      <c r="C51" s="58"/>
    </row>
    <row r="52" spans="2:3">
      <c r="B52" s="58"/>
      <c r="C52" s="58"/>
    </row>
    <row r="53" spans="2:3">
      <c r="B53" s="58"/>
      <c r="C53" s="58"/>
    </row>
    <row r="54" spans="2:3">
      <c r="B54" s="58"/>
      <c r="C54" s="58"/>
    </row>
    <row r="55" spans="2:3">
      <c r="B55" s="58"/>
      <c r="C55" s="58"/>
    </row>
    <row r="56" spans="2:3">
      <c r="B56" s="58"/>
      <c r="C56" s="58"/>
    </row>
  </sheetData>
  <sheetProtection selectLockedCells="1" selectUnlockedCells="1"/>
  <phoneticPr fontId="1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 " shapeId="15361" r:id="rId4">
          <objectPr defaultSize="0" autoPict="0" r:id="rId5">
            <anchor moveWithCells="1" sizeWithCells="1">
              <from>
                <xdr:col>4</xdr:col>
                <xdr:colOff>809625</xdr:colOff>
                <xdr:row>27</xdr:row>
                <xdr:rowOff>123825</xdr:rowOff>
              </from>
              <to>
                <xdr:col>5</xdr:col>
                <xdr:colOff>38100</xdr:colOff>
                <xdr:row>30</xdr:row>
                <xdr:rowOff>161925</xdr:rowOff>
              </to>
            </anchor>
          </objectPr>
        </oleObject>
      </mc:Choice>
      <mc:Fallback>
        <oleObject progId=" " shapeId="1536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G19"/>
  <sheetViews>
    <sheetView zoomScale="160" zoomScaleNormal="160" workbookViewId="0">
      <selection activeCell="J27" sqref="J27"/>
    </sheetView>
  </sheetViews>
  <sheetFormatPr defaultRowHeight="13.5"/>
  <cols>
    <col min="1" max="1" width="7.75" style="81" bestFit="1" customWidth="1"/>
    <col min="2" max="3" width="9" style="81"/>
    <col min="4" max="4" width="5.5" style="81" bestFit="1" customWidth="1"/>
    <col min="5" max="5" width="9" style="81"/>
    <col min="6" max="6" width="7.125" style="81" bestFit="1" customWidth="1"/>
    <col min="7" max="7" width="11" style="81" bestFit="1" customWidth="1"/>
    <col min="8" max="16384" width="9" style="10"/>
  </cols>
  <sheetData>
    <row r="1" spans="1:7" ht="13.5" customHeight="1">
      <c r="A1" s="673" t="s">
        <v>461</v>
      </c>
      <c r="B1" s="674" t="s">
        <v>460</v>
      </c>
      <c r="C1" s="673" t="s">
        <v>459</v>
      </c>
      <c r="D1" s="672" t="s">
        <v>458</v>
      </c>
      <c r="E1" s="673" t="s">
        <v>457</v>
      </c>
      <c r="F1" s="673" t="s">
        <v>456</v>
      </c>
      <c r="G1" s="673" t="s">
        <v>455</v>
      </c>
    </row>
    <row r="2" spans="1:7">
      <c r="A2" s="673"/>
      <c r="B2" s="675"/>
      <c r="C2" s="673"/>
      <c r="D2" s="673"/>
      <c r="E2" s="673"/>
      <c r="F2" s="673"/>
      <c r="G2" s="673"/>
    </row>
    <row r="3" spans="1:7">
      <c r="A3" s="673" t="s">
        <v>454</v>
      </c>
      <c r="B3" s="11"/>
      <c r="C3" s="11"/>
      <c r="D3" s="11"/>
      <c r="E3" s="11"/>
      <c r="F3" s="11"/>
      <c r="G3" s="673"/>
    </row>
    <row r="4" spans="1:7">
      <c r="A4" s="673"/>
      <c r="B4" s="11"/>
      <c r="C4" s="11"/>
      <c r="D4" s="11"/>
      <c r="E4" s="11"/>
      <c r="F4" s="11"/>
      <c r="G4" s="673"/>
    </row>
    <row r="5" spans="1:7">
      <c r="A5" s="673" t="s">
        <v>453</v>
      </c>
      <c r="B5" s="11"/>
      <c r="C5" s="11"/>
      <c r="D5" s="11"/>
      <c r="E5" s="11"/>
      <c r="F5" s="11"/>
      <c r="G5" s="673"/>
    </row>
    <row r="6" spans="1:7">
      <c r="A6" s="673"/>
      <c r="B6" s="11"/>
      <c r="C6" s="11"/>
      <c r="D6" s="11"/>
      <c r="E6" s="11"/>
      <c r="F6" s="11"/>
      <c r="G6" s="673"/>
    </row>
    <row r="7" spans="1:7">
      <c r="A7" s="673" t="s">
        <v>452</v>
      </c>
      <c r="B7" s="11"/>
      <c r="C7" s="11"/>
      <c r="D7" s="11"/>
      <c r="E7" s="11"/>
      <c r="F7" s="11"/>
      <c r="G7" s="673"/>
    </row>
    <row r="8" spans="1:7">
      <c r="A8" s="673"/>
      <c r="B8" s="11"/>
      <c r="C8" s="11"/>
      <c r="D8" s="11"/>
      <c r="E8" s="11"/>
      <c r="F8" s="11"/>
      <c r="G8" s="673"/>
    </row>
    <row r="9" spans="1:7" s="83" customFormat="1">
      <c r="A9" s="85" t="s">
        <v>451</v>
      </c>
      <c r="B9" s="84">
        <f>SUM(B3:B8)</f>
        <v>0</v>
      </c>
      <c r="C9" s="84">
        <f>SUM(C3:C8)</f>
        <v>0</v>
      </c>
      <c r="D9" s="84">
        <f>SUM(D3:D8)</f>
        <v>0</v>
      </c>
      <c r="E9" s="84">
        <f>SUM(E3:E8)</f>
        <v>0</v>
      </c>
      <c r="F9" s="84"/>
      <c r="G9" s="84">
        <f>SUM(G3:G8)</f>
        <v>0</v>
      </c>
    </row>
    <row r="19" spans="6:6">
      <c r="F19" s="82"/>
    </row>
  </sheetData>
  <mergeCells count="13">
    <mergeCell ref="D1:D2"/>
    <mergeCell ref="E1:E2"/>
    <mergeCell ref="F1:F2"/>
    <mergeCell ref="A7:A8"/>
    <mergeCell ref="G7:G8"/>
    <mergeCell ref="G1:G2"/>
    <mergeCell ref="A3:A4"/>
    <mergeCell ref="G3:G4"/>
    <mergeCell ref="A5:A6"/>
    <mergeCell ref="G5:G6"/>
    <mergeCell ref="A1:A2"/>
    <mergeCell ref="B1:B2"/>
    <mergeCell ref="C1:C2"/>
  </mergeCells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D44"/>
  <sheetViews>
    <sheetView zoomScale="130" zoomScaleNormal="130" workbookViewId="0">
      <pane xSplit="1" ySplit="1" topLeftCell="B2" activePane="bottomRight" state="frozen"/>
      <selection sqref="A1:J30"/>
      <selection pane="topRight" sqref="A1:J30"/>
      <selection pane="bottomLeft" sqref="A1:J30"/>
      <selection pane="bottomRight" activeCell="H15" sqref="H15"/>
    </sheetView>
  </sheetViews>
  <sheetFormatPr defaultRowHeight="13.5"/>
  <cols>
    <col min="1" max="1" width="11.875" style="88" bestFit="1" customWidth="1"/>
    <col min="2" max="2" width="9" style="10"/>
    <col min="3" max="3" width="6" style="10" customWidth="1"/>
    <col min="4" max="4" width="7.125" style="10" bestFit="1" customWidth="1"/>
    <col min="5" max="5" width="9" style="86"/>
    <col min="6" max="6" width="8.625" style="10" bestFit="1" customWidth="1"/>
    <col min="7" max="7" width="10.375" style="87" customWidth="1"/>
    <col min="8" max="9" width="9.5" style="87" customWidth="1"/>
    <col min="10" max="10" width="9.875" style="87" customWidth="1"/>
    <col min="11" max="11" width="10.25" style="87" customWidth="1"/>
    <col min="12" max="12" width="15" style="86" customWidth="1"/>
    <col min="13" max="13" width="22.25" style="10" customWidth="1"/>
    <col min="14" max="14" width="22.25" style="10" bestFit="1" customWidth="1"/>
    <col min="15" max="16384" width="9" style="10"/>
  </cols>
  <sheetData>
    <row r="1" spans="1:16384" ht="40.5">
      <c r="A1" s="127" t="s">
        <v>504</v>
      </c>
      <c r="B1" s="126" t="s">
        <v>503</v>
      </c>
      <c r="C1" s="122" t="s">
        <v>502</v>
      </c>
      <c r="D1" s="122" t="s">
        <v>501</v>
      </c>
      <c r="E1" s="122" t="s">
        <v>500</v>
      </c>
      <c r="F1" s="125" t="s">
        <v>499</v>
      </c>
      <c r="G1" s="124" t="s">
        <v>498</v>
      </c>
      <c r="H1" s="123" t="s">
        <v>497</v>
      </c>
      <c r="I1" s="123" t="s">
        <v>496</v>
      </c>
      <c r="J1" s="123" t="s">
        <v>495</v>
      </c>
      <c r="K1" s="123" t="s">
        <v>494</v>
      </c>
      <c r="L1" s="122" t="s">
        <v>493</v>
      </c>
      <c r="M1" s="121" t="s">
        <v>492</v>
      </c>
    </row>
    <row r="2" spans="1:16384" ht="16.5">
      <c r="A2" s="97" t="s">
        <v>491</v>
      </c>
      <c r="B2" s="97">
        <v>16</v>
      </c>
      <c r="C2" s="102">
        <f>B2*'System Info'!$F$12</f>
        <v>320</v>
      </c>
      <c r="D2" s="102">
        <f>C2*'System Info'!$C$10/1000</f>
        <v>80</v>
      </c>
      <c r="E2" s="97">
        <v>310</v>
      </c>
      <c r="F2" s="120">
        <f t="shared" ref="F2:F23" si="0">ROUNDUP(E2*1.05,0)</f>
        <v>326</v>
      </c>
      <c r="G2" s="101">
        <f>0.579*2*F2/1000*B2*'System Info'!$C$14/('System Info'!$F$12*'System Info'!$C$12)*100</f>
        <v>7.0734658889058899</v>
      </c>
      <c r="H2" s="100">
        <f>0.398*2*F2/1000*B2*'System Info'!$C$14/('System Info'!$F$12*'System Info'!$C$12)*100</f>
        <v>4.862244255241011</v>
      </c>
      <c r="I2" s="100">
        <f>0.291*2*F2/1000*B2*'System Info'!$C$14/('System Info'!$F$12*'System Info'!$C$12)*100</f>
        <v>3.5550579856159144</v>
      </c>
      <c r="J2" s="100">
        <f>0.217*2*F2/1000*B2*'System Info'!$C$14/('System Info'!$F$12*'System Info'!$C$12)*100</f>
        <v>2.6510226215761286</v>
      </c>
      <c r="K2" s="100">
        <f>0.171*2*F2/1000*B2*'System Info'!$C$14/('System Info'!$F$12*'System Info'!$C$12)*100</f>
        <v>2.0890546925784239</v>
      </c>
      <c r="L2" s="99" t="str">
        <f>INDEX(($G$1:K2),1,MATCH(SMALL(G2:K2,COUNTIF(G2:K2,"&lt;"&amp;5)),G2:K2,0))</f>
        <v>ZRC-YJV-2*50</v>
      </c>
      <c r="M2" s="98" t="str">
        <f t="shared" ref="M2:M23" si="1">L2</f>
        <v>ZRC-YJV-2*50</v>
      </c>
    </row>
    <row r="3" spans="1:16384" ht="16.5">
      <c r="A3" s="97" t="s">
        <v>490</v>
      </c>
      <c r="B3" s="97">
        <v>16</v>
      </c>
      <c r="C3" s="102">
        <f>B3*'System Info'!$F$12</f>
        <v>320</v>
      </c>
      <c r="D3" s="102">
        <f>C3*'System Info'!$C$10/1000</f>
        <v>80</v>
      </c>
      <c r="E3" s="97">
        <v>435</v>
      </c>
      <c r="F3" s="100">
        <f t="shared" si="0"/>
        <v>457</v>
      </c>
      <c r="G3" s="101">
        <f>0.579*2*F3/1000*B3*'System Info'!$C$14/('System Info'!$F$12*'System Info'!$C$12)*100</f>
        <v>9.915870893343536</v>
      </c>
      <c r="H3" s="100">
        <f>0.398*2*F3/1000*B3*'System Info'!$C$14/('System Info'!$F$12*'System Info'!$C$12)*100</f>
        <v>6.8160908731446046</v>
      </c>
      <c r="I3" s="100">
        <f>0.291*2*F3/1000*B3*'System Info'!$C$14/('System Info'!$F$12*'System Info'!$C$12)*100</f>
        <v>4.9836242313695482</v>
      </c>
      <c r="J3" s="100">
        <f>0.217*2*F3/1000*B3*'System Info'!$C$14/('System Info'!$F$12*'System Info'!$C$12)*100</f>
        <v>3.7163108529456772</v>
      </c>
      <c r="K3" s="100">
        <f>0.171*2*F3/1000*B3*'System Info'!$C$14/('System Info'!$F$12*'System Info'!$C$12)*100</f>
        <v>2.9285214555470547</v>
      </c>
      <c r="L3" s="99" t="str">
        <f>INDEX(($G$1:K3),1,MATCH(SMALL(G3:K3,COUNTIF(G3:K3,"&lt;"&amp;5)),G3:K3,0))</f>
        <v>ZRC-YJV-2*70</v>
      </c>
      <c r="M3" s="98" t="str">
        <f t="shared" si="1"/>
        <v>ZRC-YJV-2*70</v>
      </c>
    </row>
    <row r="4" spans="1:16384" ht="16.5">
      <c r="A4" s="97" t="s">
        <v>489</v>
      </c>
      <c r="B4" s="97">
        <v>16</v>
      </c>
      <c r="C4" s="102">
        <f>B4*'System Info'!$F$12</f>
        <v>320</v>
      </c>
      <c r="D4" s="102">
        <f>C4*'System Info'!$C$10/1000</f>
        <v>80</v>
      </c>
      <c r="E4" s="97">
        <v>580</v>
      </c>
      <c r="F4" s="100">
        <f t="shared" si="0"/>
        <v>609</v>
      </c>
      <c r="G4" s="101">
        <f>0.579*2*F4/1000*B4*'System Info'!$C$14/('System Info'!$F$12*'System Info'!$C$12)*100</f>
        <v>13.21392860841622</v>
      </c>
      <c r="H4" s="100">
        <f>0.398*2*F4/1000*B4*'System Info'!$C$14/('System Info'!$F$12*'System Info'!$C$12)*100</f>
        <v>9.0831495442999231</v>
      </c>
      <c r="I4" s="100">
        <f>0.291*2*F4/1000*B4*'System Info'!$C$14/('System Info'!$F$12*'System Info'!$C$12)*100</f>
        <v>6.6411972798775807</v>
      </c>
      <c r="J4" s="100">
        <f>0.217*2*F4/1000*B4*'System Info'!$C$14/('System Info'!$F$12*'System Info'!$C$12)*100</f>
        <v>4.9523704801836264</v>
      </c>
      <c r="K4" s="100">
        <f>0.171*2*F4/1000*B4*'System Info'!$C$14/('System Info'!$F$12*'System Info'!$C$12)*100</f>
        <v>3.9025592263198168</v>
      </c>
      <c r="L4" s="99" t="str">
        <f>INDEX(($G$1:K4),1,MATCH(SMALL(G4:K4,COUNTIF(G4:K4,"&lt;"&amp;5)),G4:K4,0))</f>
        <v>ZRC-YJV-2*95</v>
      </c>
      <c r="M4" s="98" t="str">
        <f t="shared" si="1"/>
        <v>ZRC-YJV-2*95</v>
      </c>
    </row>
    <row r="5" spans="1:16384" ht="17.25" thickBot="1">
      <c r="A5" s="97" t="s">
        <v>488</v>
      </c>
      <c r="B5" s="97">
        <v>16</v>
      </c>
      <c r="C5" s="102">
        <f>B5*'System Info'!$F$12</f>
        <v>320</v>
      </c>
      <c r="D5" s="102">
        <f>C5*'System Info'!$C$10/1000</f>
        <v>80</v>
      </c>
      <c r="E5" s="97">
        <v>740</v>
      </c>
      <c r="F5" s="100">
        <f t="shared" si="0"/>
        <v>777</v>
      </c>
      <c r="G5" s="101">
        <f>0.579*2*F5/1000*B5*'System Info'!$C$14/('System Info'!$F$12*'System Info'!$C$12)*100</f>
        <v>16.859150293496555</v>
      </c>
      <c r="H5" s="100">
        <f>0.398*2*F5/1000*B5*'System Info'!$C$14/('System Info'!$F$12*'System Info'!$C$12)*100</f>
        <v>11.588845970313697</v>
      </c>
      <c r="I5" s="100">
        <f>0.291*2*F5/1000*B5*'System Info'!$C$14/('System Info'!$F$12*'System Info'!$C$12)*100</f>
        <v>8.473251701912778</v>
      </c>
      <c r="J5" s="100">
        <f>0.217*2*F5/1000*B5*'System Info'!$C$14/('System Info'!$F$12*'System Info'!$C$12)*100</f>
        <v>6.3185416471308331</v>
      </c>
      <c r="K5" s="100">
        <f>0.171*2*F5/1000*B5*'System Info'!$C$14/('System Info'!$F$12*'System Info'!$C$12)*100</f>
        <v>4.9791272887528697</v>
      </c>
      <c r="L5" s="99" t="str">
        <f>INDEX(($G$1:K5),1,MATCH(SMALL(G5:K5,COUNTIF(G5:K5,"&lt;"&amp;5)),G5:K5,0))</f>
        <v>ZRC-YJV-2*120</v>
      </c>
      <c r="M5" s="98" t="str">
        <f t="shared" si="1"/>
        <v>ZRC-YJV-2*120</v>
      </c>
    </row>
    <row r="6" spans="1:16384" ht="16.5">
      <c r="A6" s="116" t="s">
        <v>487</v>
      </c>
      <c r="B6" s="114">
        <v>15</v>
      </c>
      <c r="C6" s="115">
        <f>B6*'System Info'!$F$12</f>
        <v>300</v>
      </c>
      <c r="D6" s="115">
        <f>C6*'System Info'!$C$10/1000</f>
        <v>75</v>
      </c>
      <c r="E6" s="114">
        <v>340</v>
      </c>
      <c r="F6" s="112">
        <f t="shared" si="0"/>
        <v>357</v>
      </c>
      <c r="G6" s="113">
        <f>0.579*2*F6/1000*B6*'System Info'!$C$14/('System Info'!$F$12*'System Info'!$C$12)*100</f>
        <v>7.261965075745981</v>
      </c>
      <c r="H6" s="112">
        <f>0.398*2*F6/1000*B6*'System Info'!$C$14/('System Info'!$F$12*'System Info'!$C$12)*100</f>
        <v>4.991817098699312</v>
      </c>
      <c r="I6" s="112">
        <f>0.291*2*F6/1000*B6*'System Info'!$C$14/('System Info'!$F$12*'System Info'!$C$12)*100</f>
        <v>3.649795918898239</v>
      </c>
      <c r="J6" s="112">
        <f>0.217*2*F6/1000*B6*'System Info'!$C$14/('System Info'!$F$12*'System Info'!$C$12)*100</f>
        <v>2.7216691216526394</v>
      </c>
      <c r="K6" s="112">
        <f>0.171*2*F6/1000*B6*'System Info'!$C$14/('System Info'!$F$12*'System Info'!$C$12)*100</f>
        <v>2.1447254368783475</v>
      </c>
      <c r="L6" s="119" t="str">
        <f>INDEX(($G$1:K6),1,MATCH(SMALL(G6:K6,COUNTIF(G6:K6,"&lt;"&amp;5)),G6:K6,0))</f>
        <v>ZRC-YJV-2*50</v>
      </c>
      <c r="M6" s="110" t="str">
        <f t="shared" si="1"/>
        <v>ZRC-YJV-2*50</v>
      </c>
    </row>
    <row r="7" spans="1:16384" ht="16.5">
      <c r="A7" s="106" t="s">
        <v>486</v>
      </c>
      <c r="B7" s="97">
        <v>15</v>
      </c>
      <c r="C7" s="102">
        <f>B7*'System Info'!$F$12</f>
        <v>300</v>
      </c>
      <c r="D7" s="102">
        <f>C7*'System Info'!$C$10/1000</f>
        <v>75</v>
      </c>
      <c r="E7" s="97">
        <v>460</v>
      </c>
      <c r="F7" s="100">
        <f t="shared" si="0"/>
        <v>483</v>
      </c>
      <c r="G7" s="101">
        <f>0.579*2*F7/1000*B7*'System Info'!$C$14/('System Info'!$F$12*'System Info'!$C$12)*100</f>
        <v>9.8250115730680925</v>
      </c>
      <c r="H7" s="100">
        <f>0.398*2*F7/1000*B7*'System Info'!$C$14/('System Info'!$F$12*'System Info'!$C$12)*100</f>
        <v>6.7536348982402448</v>
      </c>
      <c r="I7" s="100">
        <f>0.291*2*F7/1000*B7*'System Info'!$C$14/('System Info'!$F$12*'System Info'!$C$12)*100</f>
        <v>4.937959184391735</v>
      </c>
      <c r="J7" s="100">
        <f>0.217*2*F7/1000*B7*'System Info'!$C$14/('System Info'!$F$12*'System Info'!$C$12)*100</f>
        <v>3.6822582234123944</v>
      </c>
      <c r="K7" s="100">
        <f>0.171*2*F7/1000*B7*'System Info'!$C$14/('System Info'!$F$12*'System Info'!$C$12)*100</f>
        <v>2.9016873557765877</v>
      </c>
      <c r="L7" s="105" t="str">
        <f>INDEX(($G$1:K7),1,MATCH(SMALL(G7:K7,COUNTIF(G7:K7,"&lt;"&amp;5)),G7:K7,0))</f>
        <v>ZRC-YJV-2*70</v>
      </c>
      <c r="M7" s="109" t="str">
        <f t="shared" si="1"/>
        <v>ZRC-YJV-2*70</v>
      </c>
    </row>
    <row r="8" spans="1:16384" ht="17.25" thickBot="1">
      <c r="A8" s="108" t="s">
        <v>485</v>
      </c>
      <c r="B8" s="95">
        <v>15</v>
      </c>
      <c r="C8" s="96">
        <f>B8*'System Info'!$F$12</f>
        <v>300</v>
      </c>
      <c r="D8" s="96">
        <f>C8*'System Info'!$C$10/1000</f>
        <v>75</v>
      </c>
      <c r="E8" s="95">
        <v>620</v>
      </c>
      <c r="F8" s="94">
        <f t="shared" si="0"/>
        <v>651</v>
      </c>
      <c r="G8" s="118">
        <f>0.579*2*F8/1000*B8*'System Info'!$C$14/('System Info'!$F$12*'System Info'!$C$12)*100</f>
        <v>13.242406902830908</v>
      </c>
      <c r="H8" s="94">
        <f>0.398*2*F8/1000*B8*'System Info'!$C$14/('System Info'!$F$12*'System Info'!$C$12)*100</f>
        <v>9.1027252976281563</v>
      </c>
      <c r="I8" s="94">
        <f>0.291*2*F8/1000*B8*'System Info'!$C$14/('System Info'!$F$12*'System Info'!$C$12)*100</f>
        <v>6.6555102050497306</v>
      </c>
      <c r="J8" s="94">
        <f>0.217*2*F8/1000*B8*'System Info'!$C$14/('System Info'!$F$12*'System Info'!$C$12)*100</f>
        <v>4.9630436924254022</v>
      </c>
      <c r="K8" s="94">
        <f>0.171*2*F8/1000*B8*'System Info'!$C$14/('System Info'!$F$12*'System Info'!$C$12)*100</f>
        <v>3.9109699143075751</v>
      </c>
      <c r="L8" s="117" t="str">
        <f>INDEX(($G$1:K8),1,MATCH(SMALL(G8:K8,COUNTIF(G8:K8,"&lt;"&amp;5)),G8:K8,0))</f>
        <v>ZRC-YJV-2*95</v>
      </c>
      <c r="M8" s="107" t="str">
        <f t="shared" si="1"/>
        <v>ZRC-YJV-2*95</v>
      </c>
    </row>
    <row r="9" spans="1:16384" ht="16.5">
      <c r="A9" s="97" t="s">
        <v>484</v>
      </c>
      <c r="B9" s="97">
        <v>14</v>
      </c>
      <c r="C9" s="102">
        <f>B9*'System Info'!$F$12</f>
        <v>280</v>
      </c>
      <c r="D9" s="102">
        <f>C9*'System Info'!$C$10/1000</f>
        <v>70</v>
      </c>
      <c r="E9" s="97">
        <v>360</v>
      </c>
      <c r="F9" s="100">
        <f t="shared" si="0"/>
        <v>378</v>
      </c>
      <c r="G9" s="101">
        <f>0.579*2*F9/1000*B9*'System Info'!$C$14/('System Info'!$F$12*'System Info'!$C$12)*100</f>
        <v>7.1765301925019118</v>
      </c>
      <c r="H9" s="100">
        <f>0.398*2*F9/1000*B9*'System Info'!$C$14/('System Info'!$F$12*'System Info'!$C$12)*100</f>
        <v>4.9330898387146149</v>
      </c>
      <c r="I9" s="100">
        <f>0.291*2*F9/1000*B9*'System Info'!$C$14/('System Info'!$F$12*'System Info'!$C$12)*100</f>
        <v>3.6068571433817893</v>
      </c>
      <c r="J9" s="100">
        <f>0.217*2*F9/1000*B9*'System Info'!$C$14/('System Info'!$F$12*'System Info'!$C$12)*100</f>
        <v>2.689649484927314</v>
      </c>
      <c r="K9" s="100">
        <f>0.171*2*F9/1000*B9*'System Info'!$C$14/('System Info'!$F$12*'System Info'!$C$12)*100</f>
        <v>2.1194933729150729</v>
      </c>
      <c r="L9" s="99" t="str">
        <f>INDEX(($G$1:K9),1,MATCH(SMALL(G9:K9,COUNTIF(G9:K9,"&lt;"&amp;5)),G9:K9,0))</f>
        <v>ZRC-YJV-2*50</v>
      </c>
      <c r="M9" s="98" t="str">
        <f t="shared" si="1"/>
        <v>ZRC-YJV-2*50</v>
      </c>
    </row>
    <row r="10" spans="1:16384" ht="16.5">
      <c r="A10" s="97" t="s">
        <v>483</v>
      </c>
      <c r="B10" s="97">
        <v>14</v>
      </c>
      <c r="C10" s="102">
        <f>B10*'System Info'!$F$12</f>
        <v>280</v>
      </c>
      <c r="D10" s="102">
        <f>C10*'System Info'!$C$10/1000</f>
        <v>70</v>
      </c>
      <c r="E10" s="97">
        <v>495</v>
      </c>
      <c r="F10" s="100">
        <f t="shared" si="0"/>
        <v>520</v>
      </c>
      <c r="G10" s="101">
        <f>0.579*2*F10/1000*B10*'System Info'!$C$14/('System Info'!$F$12*'System Info'!$C$12)*100</f>
        <v>9.8724753970925772</v>
      </c>
      <c r="H10" s="100">
        <f>0.398*2*F10/1000*B10*'System Info'!$C$14/('System Info'!$F$12*'System Info'!$C$12)*100</f>
        <v>6.786261153787299</v>
      </c>
      <c r="I10" s="100">
        <f>0.291*2*F10/1000*B10*'System Info'!$C$14/('System Info'!$F$12*'System Info'!$C$12)*100</f>
        <v>4.9618140596786526</v>
      </c>
      <c r="J10" s="100">
        <f>0.217*2*F10/1000*B10*'System Info'!$C$14/('System Info'!$F$12*'System Info'!$C$12)*100</f>
        <v>3.7000469104820195</v>
      </c>
      <c r="K10" s="100">
        <f>0.171*2*F10/1000*B10*'System Info'!$C$14/('System Info'!$F$12*'System Info'!$C$12)*100</f>
        <v>2.9157051690895179</v>
      </c>
      <c r="L10" s="99" t="str">
        <f>INDEX(($G$1:K10),1,MATCH(SMALL(G10:K10,COUNTIF(G10:K10,"&lt;"&amp;5)),G10:K10,0))</f>
        <v>ZRC-YJV-2*70</v>
      </c>
      <c r="M10" s="98" t="str">
        <f t="shared" si="1"/>
        <v>ZRC-YJV-2*70</v>
      </c>
    </row>
    <row r="11" spans="1:16384" ht="17.25" thickBot="1">
      <c r="A11" s="97" t="s">
        <v>482</v>
      </c>
      <c r="B11" s="97">
        <v>14</v>
      </c>
      <c r="C11" s="102">
        <f>B11*'System Info'!$F$12</f>
        <v>280</v>
      </c>
      <c r="D11" s="102">
        <f>C11*'System Info'!$C$10/1000</f>
        <v>70</v>
      </c>
      <c r="E11" s="97">
        <v>660</v>
      </c>
      <c r="F11" s="100">
        <f t="shared" si="0"/>
        <v>693</v>
      </c>
      <c r="G11" s="101">
        <f>0.579*2*F11/1000*B11*'System Info'!$C$14/('System Info'!$F$12*'System Info'!$C$12)*100</f>
        <v>13.156972019586838</v>
      </c>
      <c r="H11" s="100">
        <f>0.398*2*F11/1000*B11*'System Info'!$C$14/('System Info'!$F$12*'System Info'!$C$12)*100</f>
        <v>9.0439980376434583</v>
      </c>
      <c r="I11" s="100">
        <f>0.291*2*F11/1000*B11*'System Info'!$C$14/('System Info'!$F$12*'System Info'!$C$12)*100</f>
        <v>6.6125714295332818</v>
      </c>
      <c r="J11" s="100">
        <f>0.217*2*F11/1000*B11*'System Info'!$C$14/('System Info'!$F$12*'System Info'!$C$12)*100</f>
        <v>4.9310240557000764</v>
      </c>
      <c r="K11" s="100">
        <f>0.171*2*F11/1000*B11*'System Info'!$C$14/('System Info'!$F$12*'System Info'!$C$12)*100</f>
        <v>3.8857378503443001</v>
      </c>
      <c r="L11" s="99" t="str">
        <f>INDEX(($G$1:K11),1,MATCH(SMALL(G11:K11,COUNTIF(G11:K11,"&lt;"&amp;5)),G11:K11,0))</f>
        <v>ZRC-YJV-2*95</v>
      </c>
      <c r="M11" s="98" t="str">
        <f t="shared" si="1"/>
        <v>ZRC-YJV-2*95</v>
      </c>
    </row>
    <row r="12" spans="1:16384" ht="16.5">
      <c r="A12" s="116" t="s">
        <v>481</v>
      </c>
      <c r="B12" s="114">
        <v>13</v>
      </c>
      <c r="C12" s="115">
        <f>B12*'System Info'!$F$12</f>
        <v>260</v>
      </c>
      <c r="D12" s="115">
        <f>C12*'System Info'!$C$10/1000</f>
        <v>65</v>
      </c>
      <c r="E12" s="114">
        <v>390</v>
      </c>
      <c r="F12" s="112">
        <f t="shared" si="0"/>
        <v>410</v>
      </c>
      <c r="G12" s="113">
        <f>0.579*2*F12/1000*B12*'System Info'!$C$14/('System Info'!$F$12*'System Info'!$C$12)*100</f>
        <v>7.2280623442999223</v>
      </c>
      <c r="H12" s="112">
        <f>0.398*2*F12/1000*B12*'System Info'!$C$14/('System Info'!$F$12*'System Info'!$C$12)*100</f>
        <v>4.9685126304514169</v>
      </c>
      <c r="I12" s="112">
        <f>0.291*2*F12/1000*B12*'System Info'!$C$14/('System Info'!$F$12*'System Info'!$C$12)*100</f>
        <v>3.6327567222647281</v>
      </c>
      <c r="J12" s="112">
        <f>0.217*2*F12/1000*B12*'System Info'!$C$14/('System Info'!$F$12*'System Info'!$C$12)*100</f>
        <v>2.708962916602907</v>
      </c>
      <c r="K12" s="112">
        <f>0.171*2*F12/1000*B12*'System Info'!$C$14/('System Info'!$F$12*'System Info'!$C$12)*100</f>
        <v>2.1347127130833972</v>
      </c>
      <c r="L12" s="111" t="str">
        <f>INDEX(($G$1:K12),1,MATCH(SMALL(G12:K12,COUNTIF(G12:K12,"&lt;"&amp;5)),G12:K12,0))</f>
        <v>ZRC-YJV-2*50</v>
      </c>
      <c r="M12" s="110" t="str">
        <f t="shared" si="1"/>
        <v>ZRC-YJV-2*50</v>
      </c>
      <c r="S12" s="101"/>
      <c r="T12" s="100"/>
      <c r="U12" s="100"/>
      <c r="V12" s="100"/>
      <c r="W12" s="100"/>
      <c r="X12" s="99"/>
      <c r="Y12" s="97"/>
      <c r="Z12" s="97"/>
      <c r="AA12" s="102"/>
      <c r="AB12" s="102"/>
      <c r="AC12" s="97"/>
      <c r="AD12" s="100"/>
      <c r="AE12" s="101"/>
      <c r="AF12" s="100"/>
      <c r="AG12" s="100"/>
      <c r="AH12" s="100"/>
      <c r="AI12" s="100"/>
      <c r="AJ12" s="99"/>
      <c r="AK12" s="97"/>
      <c r="AL12" s="97"/>
      <c r="AM12" s="102"/>
      <c r="AN12" s="102"/>
      <c r="AO12" s="97"/>
      <c r="AP12" s="100"/>
      <c r="AQ12" s="101"/>
      <c r="AR12" s="100"/>
      <c r="AS12" s="100"/>
      <c r="AT12" s="100"/>
      <c r="AU12" s="100"/>
      <c r="AV12" s="99"/>
      <c r="AW12" s="97"/>
      <c r="AX12" s="97"/>
      <c r="AY12" s="102"/>
      <c r="AZ12" s="102"/>
      <c r="BA12" s="97"/>
      <c r="BB12" s="100"/>
      <c r="BC12" s="101"/>
      <c r="BD12" s="100"/>
      <c r="BE12" s="100"/>
      <c r="BF12" s="100"/>
      <c r="BG12" s="100"/>
      <c r="BH12" s="99"/>
      <c r="BI12" s="97"/>
      <c r="BJ12" s="97"/>
      <c r="BK12" s="102"/>
      <c r="BL12" s="102"/>
      <c r="BM12" s="97"/>
      <c r="BN12" s="100"/>
      <c r="BO12" s="101"/>
      <c r="BP12" s="100"/>
      <c r="BQ12" s="100"/>
      <c r="BR12" s="100"/>
      <c r="BS12" s="100"/>
      <c r="BT12" s="99"/>
      <c r="BU12" s="97"/>
      <c r="BV12" s="97"/>
      <c r="BW12" s="102"/>
      <c r="BX12" s="102"/>
      <c r="BY12" s="97"/>
      <c r="BZ12" s="100"/>
      <c r="CA12" s="101"/>
      <c r="CB12" s="100"/>
      <c r="CC12" s="100"/>
      <c r="CD12" s="100"/>
      <c r="CE12" s="100"/>
      <c r="CF12" s="99"/>
      <c r="CG12" s="97"/>
      <c r="CH12" s="97"/>
      <c r="CI12" s="102"/>
      <c r="CJ12" s="102"/>
      <c r="CK12" s="97"/>
      <c r="CL12" s="100"/>
      <c r="CM12" s="101"/>
      <c r="CN12" s="100"/>
      <c r="CO12" s="100"/>
      <c r="CP12" s="100"/>
      <c r="CQ12" s="100"/>
      <c r="CR12" s="99"/>
      <c r="CS12" s="97"/>
      <c r="CT12" s="97"/>
      <c r="CU12" s="102"/>
      <c r="CV12" s="102"/>
      <c r="CW12" s="97"/>
      <c r="CX12" s="100"/>
      <c r="CY12" s="101"/>
      <c r="CZ12" s="100"/>
      <c r="DA12" s="100"/>
      <c r="DB12" s="100"/>
      <c r="DC12" s="100"/>
      <c r="DD12" s="99"/>
      <c r="DE12" s="97"/>
      <c r="DF12" s="97"/>
      <c r="DG12" s="102"/>
      <c r="DH12" s="102"/>
      <c r="DI12" s="97"/>
      <c r="DJ12" s="100"/>
      <c r="DK12" s="101"/>
      <c r="DL12" s="100"/>
      <c r="DM12" s="100"/>
      <c r="DN12" s="100"/>
      <c r="DO12" s="100"/>
      <c r="DP12" s="99"/>
      <c r="DQ12" s="97"/>
      <c r="DR12" s="97"/>
      <c r="DS12" s="102"/>
      <c r="DT12" s="102"/>
      <c r="DU12" s="97"/>
      <c r="DV12" s="100"/>
      <c r="DW12" s="101"/>
      <c r="DX12" s="100"/>
      <c r="DY12" s="100"/>
      <c r="DZ12" s="100"/>
      <c r="EA12" s="100"/>
      <c r="EB12" s="99"/>
      <c r="EC12" s="97"/>
      <c r="ED12" s="97"/>
      <c r="EE12" s="102"/>
      <c r="EF12" s="102"/>
      <c r="EG12" s="97"/>
      <c r="EH12" s="100"/>
      <c r="EI12" s="101"/>
      <c r="EJ12" s="100"/>
      <c r="EK12" s="100"/>
      <c r="EL12" s="100"/>
      <c r="EM12" s="100"/>
      <c r="EN12" s="99"/>
      <c r="EO12" s="97"/>
      <c r="EP12" s="97"/>
      <c r="EQ12" s="102"/>
      <c r="ER12" s="102"/>
      <c r="ES12" s="97"/>
      <c r="ET12" s="100"/>
      <c r="EU12" s="101"/>
      <c r="EV12" s="100"/>
      <c r="EW12" s="100"/>
      <c r="EX12" s="100"/>
      <c r="EY12" s="100"/>
      <c r="EZ12" s="99"/>
      <c r="FA12" s="97"/>
      <c r="FB12" s="97"/>
      <c r="FC12" s="102"/>
      <c r="FD12" s="102"/>
      <c r="FE12" s="97"/>
      <c r="FF12" s="100"/>
      <c r="FG12" s="101"/>
      <c r="FH12" s="100"/>
      <c r="FI12" s="100"/>
      <c r="FJ12" s="100"/>
      <c r="FK12" s="100"/>
      <c r="FL12" s="99"/>
      <c r="FM12" s="97"/>
      <c r="FN12" s="97"/>
      <c r="FO12" s="102"/>
      <c r="FP12" s="102"/>
      <c r="FQ12" s="97"/>
      <c r="FR12" s="100"/>
      <c r="FS12" s="101"/>
      <c r="FT12" s="100"/>
      <c r="FU12" s="100"/>
      <c r="FV12" s="100"/>
      <c r="FW12" s="100"/>
      <c r="FX12" s="99"/>
      <c r="FY12" s="97"/>
      <c r="FZ12" s="97"/>
      <c r="GA12" s="102"/>
      <c r="GB12" s="102"/>
      <c r="GC12" s="97"/>
      <c r="GD12" s="100"/>
      <c r="GE12" s="101"/>
      <c r="GF12" s="100"/>
      <c r="GG12" s="100"/>
      <c r="GH12" s="100"/>
      <c r="GI12" s="100"/>
      <c r="GJ12" s="99"/>
      <c r="GK12" s="97"/>
      <c r="GL12" s="97"/>
      <c r="GM12" s="102"/>
      <c r="GN12" s="102"/>
      <c r="GO12" s="97"/>
      <c r="GP12" s="100"/>
      <c r="GQ12" s="101"/>
      <c r="GR12" s="100"/>
      <c r="GS12" s="100"/>
      <c r="GT12" s="100"/>
      <c r="GU12" s="100"/>
      <c r="GV12" s="99"/>
      <c r="GW12" s="97"/>
      <c r="GX12" s="97"/>
      <c r="GY12" s="102"/>
      <c r="GZ12" s="102"/>
      <c r="HA12" s="97"/>
      <c r="HB12" s="100"/>
      <c r="HC12" s="101"/>
      <c r="HD12" s="100"/>
      <c r="HE12" s="100"/>
      <c r="HF12" s="100"/>
      <c r="HG12" s="100"/>
      <c r="HH12" s="99"/>
      <c r="HI12" s="97"/>
      <c r="HJ12" s="97"/>
      <c r="HK12" s="102"/>
      <c r="HL12" s="102"/>
      <c r="HM12" s="97"/>
      <c r="HN12" s="100"/>
      <c r="HO12" s="101"/>
      <c r="HP12" s="100"/>
      <c r="HQ12" s="100"/>
      <c r="HR12" s="100"/>
      <c r="HS12" s="100"/>
      <c r="HT12" s="99"/>
      <c r="HU12" s="97"/>
      <c r="HV12" s="97"/>
      <c r="HW12" s="102"/>
      <c r="HX12" s="102"/>
      <c r="HY12" s="97"/>
      <c r="HZ12" s="100"/>
      <c r="IA12" s="101"/>
      <c r="IB12" s="100"/>
      <c r="IC12" s="100"/>
      <c r="ID12" s="100"/>
      <c r="IE12" s="100"/>
      <c r="IF12" s="99"/>
      <c r="IG12" s="97"/>
      <c r="IH12" s="97"/>
      <c r="II12" s="102"/>
      <c r="IJ12" s="102"/>
      <c r="IK12" s="97"/>
      <c r="IL12" s="100"/>
      <c r="IM12" s="101"/>
      <c r="IN12" s="100"/>
      <c r="IO12" s="100"/>
      <c r="IP12" s="100"/>
      <c r="IQ12" s="100"/>
      <c r="IR12" s="99"/>
      <c r="IS12" s="97"/>
      <c r="IT12" s="97"/>
      <c r="IU12" s="102"/>
      <c r="IV12" s="102"/>
      <c r="IW12" s="97"/>
      <c r="IX12" s="100"/>
      <c r="IY12" s="101"/>
      <c r="IZ12" s="100"/>
      <c r="JA12" s="100"/>
      <c r="JB12" s="100"/>
      <c r="JC12" s="100"/>
      <c r="JD12" s="99"/>
      <c r="JE12" s="97"/>
      <c r="JF12" s="97"/>
      <c r="JG12" s="102"/>
      <c r="JH12" s="102"/>
      <c r="JI12" s="97"/>
      <c r="JJ12" s="100"/>
      <c r="JK12" s="101"/>
      <c r="JL12" s="100"/>
      <c r="JM12" s="100"/>
      <c r="JN12" s="100"/>
      <c r="JO12" s="100"/>
      <c r="JP12" s="99"/>
      <c r="JQ12" s="97"/>
      <c r="JR12" s="97"/>
      <c r="JS12" s="102"/>
      <c r="JT12" s="102"/>
      <c r="JU12" s="97"/>
      <c r="JV12" s="100"/>
      <c r="JW12" s="101"/>
      <c r="JX12" s="100"/>
      <c r="JY12" s="100"/>
      <c r="JZ12" s="100"/>
      <c r="KA12" s="100"/>
      <c r="KB12" s="99"/>
      <c r="KC12" s="97"/>
      <c r="KD12" s="97"/>
      <c r="KE12" s="102"/>
      <c r="KF12" s="102"/>
      <c r="KG12" s="97"/>
      <c r="KH12" s="100"/>
      <c r="KI12" s="101"/>
      <c r="KJ12" s="100"/>
      <c r="KK12" s="100"/>
      <c r="KL12" s="100"/>
      <c r="KM12" s="100"/>
      <c r="KN12" s="99"/>
      <c r="KO12" s="97"/>
      <c r="KP12" s="97"/>
      <c r="KQ12" s="102"/>
      <c r="KR12" s="102"/>
      <c r="KS12" s="97"/>
      <c r="KT12" s="100"/>
      <c r="KU12" s="101"/>
      <c r="KV12" s="100"/>
      <c r="KW12" s="100"/>
      <c r="KX12" s="100"/>
      <c r="KY12" s="100"/>
      <c r="KZ12" s="99"/>
      <c r="LA12" s="97"/>
      <c r="LB12" s="97"/>
      <c r="LC12" s="102"/>
      <c r="LD12" s="102"/>
      <c r="LE12" s="97"/>
      <c r="LF12" s="100"/>
      <c r="LG12" s="101"/>
      <c r="LH12" s="100"/>
      <c r="LI12" s="100"/>
      <c r="LJ12" s="100"/>
      <c r="LK12" s="100"/>
      <c r="LL12" s="99"/>
      <c r="LM12" s="97"/>
      <c r="LN12" s="97"/>
      <c r="LO12" s="102"/>
      <c r="LP12" s="102"/>
      <c r="LQ12" s="97"/>
      <c r="LR12" s="100"/>
      <c r="LS12" s="101"/>
      <c r="LT12" s="100"/>
      <c r="LU12" s="100"/>
      <c r="LV12" s="100"/>
      <c r="LW12" s="100"/>
      <c r="LX12" s="99"/>
      <c r="LY12" s="97"/>
      <c r="LZ12" s="97"/>
      <c r="MA12" s="102"/>
      <c r="MB12" s="102"/>
      <c r="MC12" s="97"/>
      <c r="MD12" s="100"/>
      <c r="ME12" s="101"/>
      <c r="MF12" s="100"/>
      <c r="MG12" s="100"/>
      <c r="MH12" s="100"/>
      <c r="MI12" s="100"/>
      <c r="MJ12" s="99"/>
      <c r="MK12" s="97"/>
      <c r="ML12" s="97"/>
      <c r="MM12" s="102"/>
      <c r="MN12" s="102"/>
      <c r="MO12" s="97"/>
      <c r="MP12" s="100"/>
      <c r="MQ12" s="101"/>
      <c r="MR12" s="100"/>
      <c r="MS12" s="100"/>
      <c r="MT12" s="100"/>
      <c r="MU12" s="100"/>
      <c r="MV12" s="99"/>
      <c r="MW12" s="97"/>
      <c r="MX12" s="97"/>
      <c r="MY12" s="102"/>
      <c r="MZ12" s="102"/>
      <c r="NA12" s="97"/>
      <c r="NB12" s="100"/>
      <c r="NC12" s="101"/>
      <c r="ND12" s="100"/>
      <c r="NE12" s="100"/>
      <c r="NF12" s="100"/>
      <c r="NG12" s="100"/>
      <c r="NH12" s="99"/>
      <c r="NI12" s="97"/>
      <c r="NJ12" s="97"/>
      <c r="NK12" s="102"/>
      <c r="NL12" s="102"/>
      <c r="NM12" s="97"/>
      <c r="NN12" s="100"/>
      <c r="NO12" s="101"/>
      <c r="NP12" s="100"/>
      <c r="NQ12" s="100"/>
      <c r="NR12" s="100"/>
      <c r="NS12" s="100"/>
      <c r="NT12" s="99"/>
      <c r="NU12" s="97"/>
      <c r="NV12" s="97"/>
      <c r="NW12" s="102"/>
      <c r="NX12" s="102"/>
      <c r="NY12" s="97"/>
      <c r="NZ12" s="100"/>
      <c r="OA12" s="101"/>
      <c r="OB12" s="100"/>
      <c r="OC12" s="100"/>
      <c r="OD12" s="100"/>
      <c r="OE12" s="100"/>
      <c r="OF12" s="99"/>
      <c r="OG12" s="97"/>
      <c r="OH12" s="97"/>
      <c r="OI12" s="102"/>
      <c r="OJ12" s="102"/>
      <c r="OK12" s="97"/>
      <c r="OL12" s="100"/>
      <c r="OM12" s="101"/>
      <c r="ON12" s="100"/>
      <c r="OO12" s="100"/>
      <c r="OP12" s="100"/>
      <c r="OQ12" s="100"/>
      <c r="OR12" s="99"/>
      <c r="OS12" s="97"/>
      <c r="OT12" s="97"/>
      <c r="OU12" s="102"/>
      <c r="OV12" s="102"/>
      <c r="OW12" s="97"/>
      <c r="OX12" s="100"/>
      <c r="OY12" s="101"/>
      <c r="OZ12" s="100"/>
      <c r="PA12" s="100"/>
      <c r="PB12" s="100"/>
      <c r="PC12" s="100"/>
      <c r="PD12" s="99"/>
      <c r="PE12" s="97"/>
      <c r="PF12" s="97"/>
      <c r="PG12" s="102"/>
      <c r="PH12" s="102"/>
      <c r="PI12" s="97"/>
      <c r="PJ12" s="100"/>
      <c r="PK12" s="101"/>
      <c r="PL12" s="100"/>
      <c r="PM12" s="100"/>
      <c r="PN12" s="100"/>
      <c r="PO12" s="100"/>
      <c r="PP12" s="99"/>
      <c r="PQ12" s="97"/>
      <c r="PR12" s="97"/>
      <c r="PS12" s="102"/>
      <c r="PT12" s="102"/>
      <c r="PU12" s="97"/>
      <c r="PV12" s="100"/>
      <c r="PW12" s="101"/>
      <c r="PX12" s="100"/>
      <c r="PY12" s="100"/>
      <c r="PZ12" s="100"/>
      <c r="QA12" s="100"/>
      <c r="QB12" s="99"/>
      <c r="QC12" s="97"/>
      <c r="QD12" s="97"/>
      <c r="QE12" s="102"/>
      <c r="QF12" s="102"/>
      <c r="QG12" s="97"/>
      <c r="QH12" s="100"/>
      <c r="QI12" s="101"/>
      <c r="QJ12" s="100"/>
      <c r="QK12" s="100"/>
      <c r="QL12" s="100"/>
      <c r="QM12" s="100"/>
      <c r="QN12" s="99"/>
      <c r="QO12" s="97"/>
      <c r="QP12" s="97"/>
      <c r="QQ12" s="102"/>
      <c r="QR12" s="102"/>
      <c r="QS12" s="97"/>
      <c r="QT12" s="100"/>
      <c r="QU12" s="101"/>
      <c r="QV12" s="100"/>
      <c r="QW12" s="100"/>
      <c r="QX12" s="100"/>
      <c r="QY12" s="100"/>
      <c r="QZ12" s="99"/>
      <c r="RA12" s="97"/>
      <c r="RB12" s="97"/>
      <c r="RC12" s="102"/>
      <c r="RD12" s="102"/>
      <c r="RE12" s="97"/>
      <c r="RF12" s="100"/>
      <c r="RG12" s="101"/>
      <c r="RH12" s="100"/>
      <c r="RI12" s="100"/>
      <c r="RJ12" s="100"/>
      <c r="RK12" s="100"/>
      <c r="RL12" s="99"/>
      <c r="RM12" s="97"/>
      <c r="RN12" s="97"/>
      <c r="RO12" s="102"/>
      <c r="RP12" s="102"/>
      <c r="RQ12" s="97"/>
      <c r="RR12" s="100"/>
      <c r="RS12" s="101"/>
      <c r="RT12" s="100"/>
      <c r="RU12" s="100"/>
      <c r="RV12" s="100"/>
      <c r="RW12" s="100"/>
      <c r="RX12" s="99"/>
      <c r="RY12" s="97"/>
      <c r="RZ12" s="97"/>
      <c r="SA12" s="102"/>
      <c r="SB12" s="102"/>
      <c r="SC12" s="97"/>
      <c r="SD12" s="100"/>
      <c r="SE12" s="101"/>
      <c r="SF12" s="100"/>
      <c r="SG12" s="100"/>
      <c r="SH12" s="100"/>
      <c r="SI12" s="100"/>
      <c r="SJ12" s="99"/>
      <c r="SK12" s="97"/>
      <c r="SL12" s="97"/>
      <c r="SM12" s="102"/>
      <c r="SN12" s="102"/>
      <c r="SO12" s="97"/>
      <c r="SP12" s="100"/>
      <c r="SQ12" s="101"/>
      <c r="SR12" s="100"/>
      <c r="SS12" s="100"/>
      <c r="ST12" s="100"/>
      <c r="SU12" s="100"/>
      <c r="SV12" s="99"/>
      <c r="SW12" s="97"/>
      <c r="SX12" s="97"/>
      <c r="SY12" s="102"/>
      <c r="SZ12" s="102"/>
      <c r="TA12" s="97"/>
      <c r="TB12" s="100"/>
      <c r="TC12" s="101"/>
      <c r="TD12" s="100"/>
      <c r="TE12" s="100"/>
      <c r="TF12" s="100"/>
      <c r="TG12" s="100"/>
      <c r="TH12" s="99"/>
      <c r="TI12" s="97"/>
      <c r="TJ12" s="97"/>
      <c r="TK12" s="102"/>
      <c r="TL12" s="102"/>
      <c r="TM12" s="97"/>
      <c r="TN12" s="100"/>
      <c r="TO12" s="101"/>
      <c r="TP12" s="100"/>
      <c r="TQ12" s="100"/>
      <c r="TR12" s="100"/>
      <c r="TS12" s="100"/>
      <c r="TT12" s="99"/>
      <c r="TU12" s="97"/>
      <c r="TV12" s="97"/>
      <c r="TW12" s="102"/>
      <c r="TX12" s="102"/>
      <c r="TY12" s="97"/>
      <c r="TZ12" s="100"/>
      <c r="UA12" s="101"/>
      <c r="UB12" s="100"/>
      <c r="UC12" s="100"/>
      <c r="UD12" s="100"/>
      <c r="UE12" s="100"/>
      <c r="UF12" s="99"/>
      <c r="UG12" s="97"/>
      <c r="UH12" s="97"/>
      <c r="UI12" s="102"/>
      <c r="UJ12" s="102"/>
      <c r="UK12" s="97"/>
      <c r="UL12" s="100"/>
      <c r="UM12" s="101"/>
      <c r="UN12" s="100"/>
      <c r="UO12" s="100"/>
      <c r="UP12" s="100"/>
      <c r="UQ12" s="100"/>
      <c r="UR12" s="99"/>
      <c r="US12" s="97"/>
      <c r="UT12" s="97"/>
      <c r="UU12" s="102"/>
      <c r="UV12" s="102"/>
      <c r="UW12" s="97"/>
      <c r="UX12" s="100"/>
      <c r="UY12" s="101"/>
      <c r="UZ12" s="100"/>
      <c r="VA12" s="100"/>
      <c r="VB12" s="100"/>
      <c r="VC12" s="100"/>
      <c r="VD12" s="99"/>
      <c r="VE12" s="97"/>
      <c r="VF12" s="97"/>
      <c r="VG12" s="102"/>
      <c r="VH12" s="102"/>
      <c r="VI12" s="97"/>
      <c r="VJ12" s="100"/>
      <c r="VK12" s="101"/>
      <c r="VL12" s="100"/>
      <c r="VM12" s="100"/>
      <c r="VN12" s="100"/>
      <c r="VO12" s="100"/>
      <c r="VP12" s="99"/>
      <c r="VQ12" s="97"/>
      <c r="VR12" s="97"/>
      <c r="VS12" s="102"/>
      <c r="VT12" s="102"/>
      <c r="VU12" s="97"/>
      <c r="VV12" s="100"/>
      <c r="VW12" s="101"/>
      <c r="VX12" s="100"/>
      <c r="VY12" s="100"/>
      <c r="VZ12" s="100"/>
      <c r="WA12" s="100"/>
      <c r="WB12" s="99"/>
      <c r="WC12" s="97"/>
      <c r="WD12" s="97"/>
      <c r="WE12" s="102"/>
      <c r="WF12" s="102"/>
      <c r="WG12" s="97"/>
      <c r="WH12" s="100"/>
      <c r="WI12" s="101"/>
      <c r="WJ12" s="100"/>
      <c r="WK12" s="100"/>
      <c r="WL12" s="100"/>
      <c r="WM12" s="100"/>
      <c r="WN12" s="99"/>
      <c r="WO12" s="97"/>
      <c r="WP12" s="97"/>
      <c r="WQ12" s="102"/>
      <c r="WR12" s="102"/>
      <c r="WS12" s="97"/>
      <c r="WT12" s="100"/>
      <c r="WU12" s="101"/>
      <c r="WV12" s="100"/>
      <c r="WW12" s="100"/>
      <c r="WX12" s="100"/>
      <c r="WY12" s="100"/>
      <c r="WZ12" s="99"/>
      <c r="XA12" s="97"/>
      <c r="XB12" s="97"/>
      <c r="XC12" s="102"/>
      <c r="XD12" s="102"/>
      <c r="XE12" s="97"/>
      <c r="XF12" s="100"/>
      <c r="XG12" s="101"/>
      <c r="XH12" s="100"/>
      <c r="XI12" s="100"/>
      <c r="XJ12" s="100"/>
      <c r="XK12" s="100"/>
      <c r="XL12" s="99"/>
      <c r="XM12" s="97"/>
      <c r="XN12" s="97"/>
      <c r="XO12" s="102"/>
      <c r="XP12" s="102"/>
      <c r="XQ12" s="97"/>
      <c r="XR12" s="100"/>
      <c r="XS12" s="101"/>
      <c r="XT12" s="100"/>
      <c r="XU12" s="100"/>
      <c r="XV12" s="100"/>
      <c r="XW12" s="100"/>
      <c r="XX12" s="99"/>
      <c r="XY12" s="97"/>
      <c r="XZ12" s="97"/>
      <c r="YA12" s="102"/>
      <c r="YB12" s="102"/>
      <c r="YC12" s="97"/>
      <c r="YD12" s="100"/>
      <c r="YE12" s="101"/>
      <c r="YF12" s="100"/>
      <c r="YG12" s="100"/>
      <c r="YH12" s="100"/>
      <c r="YI12" s="100"/>
      <c r="YJ12" s="99"/>
      <c r="YK12" s="97"/>
      <c r="YL12" s="97"/>
      <c r="YM12" s="102"/>
      <c r="YN12" s="102"/>
      <c r="YO12" s="97"/>
      <c r="YP12" s="100"/>
      <c r="YQ12" s="101"/>
      <c r="YR12" s="100"/>
      <c r="YS12" s="100"/>
      <c r="YT12" s="100"/>
      <c r="YU12" s="100"/>
      <c r="YV12" s="99"/>
      <c r="YW12" s="97"/>
      <c r="YX12" s="97"/>
      <c r="YY12" s="102"/>
      <c r="YZ12" s="102"/>
      <c r="ZA12" s="97"/>
      <c r="ZB12" s="100"/>
      <c r="ZC12" s="101"/>
      <c r="ZD12" s="100"/>
      <c r="ZE12" s="100"/>
      <c r="ZF12" s="100"/>
      <c r="ZG12" s="100"/>
      <c r="ZH12" s="99"/>
      <c r="ZI12" s="97"/>
      <c r="ZJ12" s="97"/>
      <c r="ZK12" s="102"/>
      <c r="ZL12" s="102"/>
      <c r="ZM12" s="97"/>
      <c r="ZN12" s="100"/>
      <c r="ZO12" s="101"/>
      <c r="ZP12" s="100"/>
      <c r="ZQ12" s="100"/>
      <c r="ZR12" s="100"/>
      <c r="ZS12" s="100"/>
      <c r="ZT12" s="99"/>
      <c r="ZU12" s="97"/>
      <c r="ZV12" s="97"/>
      <c r="ZW12" s="102"/>
      <c r="ZX12" s="102"/>
      <c r="ZY12" s="97"/>
      <c r="ZZ12" s="100"/>
      <c r="AAA12" s="101"/>
      <c r="AAB12" s="100"/>
      <c r="AAC12" s="100"/>
      <c r="AAD12" s="100"/>
      <c r="AAE12" s="100"/>
      <c r="AAF12" s="99"/>
      <c r="AAG12" s="97"/>
      <c r="AAH12" s="97"/>
      <c r="AAI12" s="102"/>
      <c r="AAJ12" s="102"/>
      <c r="AAK12" s="97"/>
      <c r="AAL12" s="100"/>
      <c r="AAM12" s="101"/>
      <c r="AAN12" s="100"/>
      <c r="AAO12" s="100"/>
      <c r="AAP12" s="100"/>
      <c r="AAQ12" s="100"/>
      <c r="AAR12" s="99"/>
      <c r="AAS12" s="97"/>
      <c r="AAT12" s="97"/>
      <c r="AAU12" s="102"/>
      <c r="AAV12" s="102"/>
      <c r="AAW12" s="97"/>
      <c r="AAX12" s="100"/>
      <c r="AAY12" s="101"/>
      <c r="AAZ12" s="100"/>
      <c r="ABA12" s="100"/>
      <c r="ABB12" s="100"/>
      <c r="ABC12" s="100"/>
      <c r="ABD12" s="99"/>
      <c r="ABE12" s="97"/>
      <c r="ABF12" s="97"/>
      <c r="ABG12" s="102"/>
      <c r="ABH12" s="102"/>
      <c r="ABI12" s="97"/>
      <c r="ABJ12" s="100"/>
      <c r="ABK12" s="101"/>
      <c r="ABL12" s="100"/>
      <c r="ABM12" s="100"/>
      <c r="ABN12" s="100"/>
      <c r="ABO12" s="100"/>
      <c r="ABP12" s="99"/>
      <c r="ABQ12" s="97"/>
      <c r="ABR12" s="97"/>
      <c r="ABS12" s="102"/>
      <c r="ABT12" s="102"/>
      <c r="ABU12" s="97"/>
      <c r="ABV12" s="100"/>
      <c r="ABW12" s="101"/>
      <c r="ABX12" s="100"/>
      <c r="ABY12" s="100"/>
      <c r="ABZ12" s="100"/>
      <c r="ACA12" s="100"/>
      <c r="ACB12" s="99"/>
      <c r="ACC12" s="97"/>
      <c r="ACD12" s="97"/>
      <c r="ACE12" s="102"/>
      <c r="ACF12" s="102"/>
      <c r="ACG12" s="97"/>
      <c r="ACH12" s="100"/>
      <c r="ACI12" s="101"/>
      <c r="ACJ12" s="100"/>
      <c r="ACK12" s="100"/>
      <c r="ACL12" s="100"/>
      <c r="ACM12" s="100"/>
      <c r="ACN12" s="99"/>
      <c r="ACO12" s="97"/>
      <c r="ACP12" s="97"/>
      <c r="ACQ12" s="102"/>
      <c r="ACR12" s="102"/>
      <c r="ACS12" s="97"/>
      <c r="ACT12" s="100"/>
      <c r="ACU12" s="101"/>
      <c r="ACV12" s="100"/>
      <c r="ACW12" s="100"/>
      <c r="ACX12" s="100"/>
      <c r="ACY12" s="100"/>
      <c r="ACZ12" s="99"/>
      <c r="ADA12" s="97"/>
      <c r="ADB12" s="97"/>
      <c r="ADC12" s="102"/>
      <c r="ADD12" s="102"/>
      <c r="ADE12" s="97"/>
      <c r="ADF12" s="100"/>
      <c r="ADG12" s="101"/>
      <c r="ADH12" s="100"/>
      <c r="ADI12" s="100"/>
      <c r="ADJ12" s="100"/>
      <c r="ADK12" s="100"/>
      <c r="ADL12" s="99"/>
      <c r="ADM12" s="97"/>
      <c r="ADN12" s="97"/>
      <c r="ADO12" s="102"/>
      <c r="ADP12" s="102"/>
      <c r="ADQ12" s="97"/>
      <c r="ADR12" s="100"/>
      <c r="ADS12" s="101"/>
      <c r="ADT12" s="100"/>
      <c r="ADU12" s="100"/>
      <c r="ADV12" s="100"/>
      <c r="ADW12" s="100"/>
      <c r="ADX12" s="99"/>
      <c r="ADY12" s="97"/>
      <c r="ADZ12" s="97"/>
      <c r="AEA12" s="102"/>
      <c r="AEB12" s="102"/>
      <c r="AEC12" s="97"/>
      <c r="AED12" s="100"/>
      <c r="AEE12" s="101"/>
      <c r="AEF12" s="100"/>
      <c r="AEG12" s="100"/>
      <c r="AEH12" s="100"/>
      <c r="AEI12" s="100"/>
      <c r="AEJ12" s="99"/>
      <c r="AEK12" s="97"/>
      <c r="AEL12" s="97"/>
      <c r="AEM12" s="102"/>
      <c r="AEN12" s="102"/>
      <c r="AEO12" s="97"/>
      <c r="AEP12" s="100"/>
      <c r="AEQ12" s="101"/>
      <c r="AER12" s="100"/>
      <c r="AES12" s="100"/>
      <c r="AET12" s="100"/>
      <c r="AEU12" s="100"/>
      <c r="AEV12" s="99"/>
      <c r="AEW12" s="97"/>
      <c r="AEX12" s="97"/>
      <c r="AEY12" s="102"/>
      <c r="AEZ12" s="102"/>
      <c r="AFA12" s="97"/>
      <c r="AFB12" s="100"/>
      <c r="AFC12" s="101"/>
      <c r="AFD12" s="100"/>
      <c r="AFE12" s="100"/>
      <c r="AFF12" s="100"/>
      <c r="AFG12" s="100"/>
      <c r="AFH12" s="99"/>
      <c r="AFI12" s="97"/>
      <c r="AFJ12" s="97"/>
      <c r="AFK12" s="102"/>
      <c r="AFL12" s="102"/>
      <c r="AFM12" s="97"/>
      <c r="AFN12" s="100"/>
      <c r="AFO12" s="101"/>
      <c r="AFP12" s="100"/>
      <c r="AFQ12" s="100"/>
      <c r="AFR12" s="100"/>
      <c r="AFS12" s="100"/>
      <c r="AFT12" s="99"/>
      <c r="AFU12" s="97"/>
      <c r="AFV12" s="97"/>
      <c r="AFW12" s="102"/>
      <c r="AFX12" s="102"/>
      <c r="AFY12" s="97"/>
      <c r="AFZ12" s="100"/>
      <c r="AGA12" s="101"/>
      <c r="AGB12" s="100"/>
      <c r="AGC12" s="100"/>
      <c r="AGD12" s="100"/>
      <c r="AGE12" s="100"/>
      <c r="AGF12" s="99"/>
      <c r="AGG12" s="97"/>
      <c r="AGH12" s="97"/>
      <c r="AGI12" s="102"/>
      <c r="AGJ12" s="102"/>
      <c r="AGK12" s="97"/>
      <c r="AGL12" s="100"/>
      <c r="AGM12" s="101"/>
      <c r="AGN12" s="100"/>
      <c r="AGO12" s="100"/>
      <c r="AGP12" s="100"/>
      <c r="AGQ12" s="100"/>
      <c r="AGR12" s="99"/>
      <c r="AGS12" s="97"/>
      <c r="AGT12" s="97"/>
      <c r="AGU12" s="102"/>
      <c r="AGV12" s="102"/>
      <c r="AGW12" s="97"/>
      <c r="AGX12" s="100"/>
      <c r="AGY12" s="101"/>
      <c r="AGZ12" s="100"/>
      <c r="AHA12" s="100"/>
      <c r="AHB12" s="100"/>
      <c r="AHC12" s="100"/>
      <c r="AHD12" s="99"/>
      <c r="AHE12" s="97"/>
      <c r="AHF12" s="97"/>
      <c r="AHG12" s="102"/>
      <c r="AHH12" s="102"/>
      <c r="AHI12" s="97"/>
      <c r="AHJ12" s="100"/>
      <c r="AHK12" s="101"/>
      <c r="AHL12" s="100"/>
      <c r="AHM12" s="100"/>
      <c r="AHN12" s="100"/>
      <c r="AHO12" s="100"/>
      <c r="AHP12" s="99"/>
      <c r="AHQ12" s="97"/>
      <c r="AHR12" s="97"/>
      <c r="AHS12" s="102"/>
      <c r="AHT12" s="102"/>
      <c r="AHU12" s="97"/>
      <c r="AHV12" s="100"/>
      <c r="AHW12" s="101"/>
      <c r="AHX12" s="100"/>
      <c r="AHY12" s="100"/>
      <c r="AHZ12" s="100"/>
      <c r="AIA12" s="100"/>
      <c r="AIB12" s="99"/>
      <c r="AIC12" s="97"/>
      <c r="AID12" s="97"/>
      <c r="AIE12" s="102"/>
      <c r="AIF12" s="102"/>
      <c r="AIG12" s="97"/>
      <c r="AIH12" s="100"/>
      <c r="AII12" s="101"/>
      <c r="AIJ12" s="100"/>
      <c r="AIK12" s="100"/>
      <c r="AIL12" s="100"/>
      <c r="AIM12" s="100"/>
      <c r="AIN12" s="99"/>
      <c r="AIO12" s="97"/>
      <c r="AIP12" s="97"/>
      <c r="AIQ12" s="102"/>
      <c r="AIR12" s="102"/>
      <c r="AIS12" s="97"/>
      <c r="AIT12" s="100"/>
      <c r="AIU12" s="101"/>
      <c r="AIV12" s="100"/>
      <c r="AIW12" s="100"/>
      <c r="AIX12" s="100"/>
      <c r="AIY12" s="100"/>
      <c r="AIZ12" s="99"/>
      <c r="AJA12" s="97"/>
      <c r="AJB12" s="97"/>
      <c r="AJC12" s="102"/>
      <c r="AJD12" s="102"/>
      <c r="AJE12" s="97"/>
      <c r="AJF12" s="100"/>
      <c r="AJG12" s="101"/>
      <c r="AJH12" s="100"/>
      <c r="AJI12" s="100"/>
      <c r="AJJ12" s="100"/>
      <c r="AJK12" s="100"/>
      <c r="AJL12" s="99"/>
      <c r="AJM12" s="97"/>
      <c r="AJN12" s="97"/>
      <c r="AJO12" s="102"/>
      <c r="AJP12" s="102"/>
      <c r="AJQ12" s="97"/>
      <c r="AJR12" s="100"/>
      <c r="AJS12" s="101"/>
      <c r="AJT12" s="100"/>
      <c r="AJU12" s="100"/>
      <c r="AJV12" s="100"/>
      <c r="AJW12" s="100"/>
      <c r="AJX12" s="99"/>
      <c r="AJY12" s="97"/>
      <c r="AJZ12" s="97"/>
      <c r="AKA12" s="102"/>
      <c r="AKB12" s="102"/>
      <c r="AKC12" s="97"/>
      <c r="AKD12" s="100"/>
      <c r="AKE12" s="101"/>
      <c r="AKF12" s="100"/>
      <c r="AKG12" s="100"/>
      <c r="AKH12" s="100"/>
      <c r="AKI12" s="100"/>
      <c r="AKJ12" s="99"/>
      <c r="AKK12" s="97"/>
      <c r="AKL12" s="97"/>
      <c r="AKM12" s="102"/>
      <c r="AKN12" s="102"/>
      <c r="AKO12" s="97"/>
      <c r="AKP12" s="100"/>
      <c r="AKQ12" s="101"/>
      <c r="AKR12" s="100"/>
      <c r="AKS12" s="100"/>
      <c r="AKT12" s="100"/>
      <c r="AKU12" s="100"/>
      <c r="AKV12" s="99"/>
      <c r="AKW12" s="97"/>
      <c r="AKX12" s="97"/>
      <c r="AKY12" s="102"/>
      <c r="AKZ12" s="102"/>
      <c r="ALA12" s="97"/>
      <c r="ALB12" s="100"/>
      <c r="ALC12" s="101"/>
      <c r="ALD12" s="100"/>
      <c r="ALE12" s="100"/>
      <c r="ALF12" s="100"/>
      <c r="ALG12" s="100"/>
      <c r="ALH12" s="99"/>
      <c r="ALI12" s="97"/>
      <c r="ALJ12" s="97"/>
      <c r="ALK12" s="102"/>
      <c r="ALL12" s="102"/>
      <c r="ALM12" s="97"/>
      <c r="ALN12" s="100"/>
      <c r="ALO12" s="101"/>
      <c r="ALP12" s="100"/>
      <c r="ALQ12" s="100"/>
      <c r="ALR12" s="100"/>
      <c r="ALS12" s="100"/>
      <c r="ALT12" s="99"/>
      <c r="ALU12" s="97"/>
      <c r="ALV12" s="97"/>
      <c r="ALW12" s="102"/>
      <c r="ALX12" s="102"/>
      <c r="ALY12" s="97"/>
      <c r="ALZ12" s="100"/>
      <c r="AMA12" s="101"/>
      <c r="AMB12" s="100"/>
      <c r="AMC12" s="100"/>
      <c r="AMD12" s="100"/>
      <c r="AME12" s="100"/>
      <c r="AMF12" s="99"/>
      <c r="AMG12" s="97"/>
      <c r="AMH12" s="97"/>
      <c r="AMI12" s="102"/>
      <c r="AMJ12" s="102"/>
      <c r="AMK12" s="97"/>
      <c r="AML12" s="100"/>
      <c r="AMM12" s="101"/>
      <c r="AMN12" s="100"/>
      <c r="AMO12" s="100"/>
      <c r="AMP12" s="100"/>
      <c r="AMQ12" s="100"/>
      <c r="AMR12" s="99"/>
      <c r="AMS12" s="97"/>
      <c r="AMT12" s="97"/>
      <c r="AMU12" s="102"/>
      <c r="AMV12" s="102"/>
      <c r="AMW12" s="97"/>
      <c r="AMX12" s="100"/>
      <c r="AMY12" s="101"/>
      <c r="AMZ12" s="100"/>
      <c r="ANA12" s="100"/>
      <c r="ANB12" s="100"/>
      <c r="ANC12" s="100"/>
      <c r="AND12" s="99"/>
      <c r="ANE12" s="97"/>
      <c r="ANF12" s="97"/>
      <c r="ANG12" s="102"/>
      <c r="ANH12" s="102"/>
      <c r="ANI12" s="97"/>
      <c r="ANJ12" s="100"/>
      <c r="ANK12" s="101"/>
      <c r="ANL12" s="100"/>
      <c r="ANM12" s="100"/>
      <c r="ANN12" s="100"/>
      <c r="ANO12" s="100"/>
      <c r="ANP12" s="99"/>
      <c r="ANQ12" s="97"/>
      <c r="ANR12" s="97"/>
      <c r="ANS12" s="102"/>
      <c r="ANT12" s="102"/>
      <c r="ANU12" s="97"/>
      <c r="ANV12" s="100"/>
      <c r="ANW12" s="101"/>
      <c r="ANX12" s="100"/>
      <c r="ANY12" s="100"/>
      <c r="ANZ12" s="100"/>
      <c r="AOA12" s="100"/>
      <c r="AOB12" s="99"/>
      <c r="AOC12" s="97"/>
      <c r="AOD12" s="97"/>
      <c r="AOE12" s="102"/>
      <c r="AOF12" s="102"/>
      <c r="AOG12" s="97"/>
      <c r="AOH12" s="100"/>
      <c r="AOI12" s="101"/>
      <c r="AOJ12" s="100"/>
      <c r="AOK12" s="100"/>
      <c r="AOL12" s="100"/>
      <c r="AOM12" s="100"/>
      <c r="AON12" s="99"/>
      <c r="AOO12" s="97"/>
      <c r="AOP12" s="97"/>
      <c r="AOQ12" s="102"/>
      <c r="AOR12" s="102"/>
      <c r="AOS12" s="97"/>
      <c r="AOT12" s="100"/>
      <c r="AOU12" s="101"/>
      <c r="AOV12" s="100"/>
      <c r="AOW12" s="100"/>
      <c r="AOX12" s="100"/>
      <c r="AOY12" s="100"/>
      <c r="AOZ12" s="99"/>
      <c r="APA12" s="97"/>
      <c r="APB12" s="97"/>
      <c r="APC12" s="102"/>
      <c r="APD12" s="102"/>
      <c r="APE12" s="97"/>
      <c r="APF12" s="100"/>
      <c r="APG12" s="101"/>
      <c r="APH12" s="100"/>
      <c r="API12" s="100"/>
      <c r="APJ12" s="100"/>
      <c r="APK12" s="100"/>
      <c r="APL12" s="99"/>
      <c r="APM12" s="97"/>
      <c r="APN12" s="97"/>
      <c r="APO12" s="102"/>
      <c r="APP12" s="102"/>
      <c r="APQ12" s="97"/>
      <c r="APR12" s="100"/>
      <c r="APS12" s="101"/>
      <c r="APT12" s="100"/>
      <c r="APU12" s="100"/>
      <c r="APV12" s="100"/>
      <c r="APW12" s="100"/>
      <c r="APX12" s="99"/>
      <c r="APY12" s="97"/>
      <c r="APZ12" s="97"/>
      <c r="AQA12" s="102"/>
      <c r="AQB12" s="102"/>
      <c r="AQC12" s="97"/>
      <c r="AQD12" s="100"/>
      <c r="AQE12" s="101"/>
      <c r="AQF12" s="100"/>
      <c r="AQG12" s="100"/>
      <c r="AQH12" s="100"/>
      <c r="AQI12" s="100"/>
      <c r="AQJ12" s="99"/>
      <c r="AQK12" s="97"/>
      <c r="AQL12" s="97"/>
      <c r="AQM12" s="102"/>
      <c r="AQN12" s="102"/>
      <c r="AQO12" s="97"/>
      <c r="AQP12" s="100"/>
      <c r="AQQ12" s="101"/>
      <c r="AQR12" s="100"/>
      <c r="AQS12" s="100"/>
      <c r="AQT12" s="100"/>
      <c r="AQU12" s="100"/>
      <c r="AQV12" s="99"/>
      <c r="AQW12" s="97"/>
      <c r="AQX12" s="97"/>
      <c r="AQY12" s="102"/>
      <c r="AQZ12" s="102"/>
      <c r="ARA12" s="97"/>
      <c r="ARB12" s="100"/>
      <c r="ARC12" s="101"/>
      <c r="ARD12" s="100"/>
      <c r="ARE12" s="100"/>
      <c r="ARF12" s="100"/>
      <c r="ARG12" s="100"/>
      <c r="ARH12" s="99"/>
      <c r="ARI12" s="97"/>
      <c r="ARJ12" s="97"/>
      <c r="ARK12" s="102"/>
      <c r="ARL12" s="102"/>
      <c r="ARM12" s="97"/>
      <c r="ARN12" s="100"/>
      <c r="ARO12" s="101"/>
      <c r="ARP12" s="100"/>
      <c r="ARQ12" s="100"/>
      <c r="ARR12" s="100"/>
      <c r="ARS12" s="100"/>
      <c r="ART12" s="99"/>
      <c r="ARU12" s="97"/>
      <c r="ARV12" s="97"/>
      <c r="ARW12" s="102"/>
      <c r="ARX12" s="102"/>
      <c r="ARY12" s="97"/>
      <c r="ARZ12" s="100"/>
      <c r="ASA12" s="101"/>
      <c r="ASB12" s="100"/>
      <c r="ASC12" s="100"/>
      <c r="ASD12" s="100"/>
      <c r="ASE12" s="100"/>
      <c r="ASF12" s="99"/>
      <c r="ASG12" s="97"/>
      <c r="ASH12" s="97"/>
      <c r="ASI12" s="102"/>
      <c r="ASJ12" s="102"/>
      <c r="ASK12" s="97"/>
      <c r="ASL12" s="100"/>
      <c r="ASM12" s="101"/>
      <c r="ASN12" s="100"/>
      <c r="ASO12" s="100"/>
      <c r="ASP12" s="100"/>
      <c r="ASQ12" s="100"/>
      <c r="ASR12" s="99"/>
      <c r="ASS12" s="97"/>
      <c r="AST12" s="97"/>
      <c r="ASU12" s="102"/>
      <c r="ASV12" s="102"/>
      <c r="ASW12" s="97"/>
      <c r="ASX12" s="100"/>
      <c r="ASY12" s="101"/>
      <c r="ASZ12" s="100"/>
      <c r="ATA12" s="100"/>
      <c r="ATB12" s="100"/>
      <c r="ATC12" s="100"/>
      <c r="ATD12" s="99"/>
      <c r="ATE12" s="97"/>
      <c r="ATF12" s="97"/>
      <c r="ATG12" s="102"/>
      <c r="ATH12" s="102"/>
      <c r="ATI12" s="97"/>
      <c r="ATJ12" s="100"/>
      <c r="ATK12" s="101"/>
      <c r="ATL12" s="100"/>
      <c r="ATM12" s="100"/>
      <c r="ATN12" s="100"/>
      <c r="ATO12" s="100"/>
      <c r="ATP12" s="99"/>
      <c r="ATQ12" s="97"/>
      <c r="ATR12" s="97"/>
      <c r="ATS12" s="102"/>
      <c r="ATT12" s="102"/>
      <c r="ATU12" s="97"/>
      <c r="ATV12" s="100"/>
      <c r="ATW12" s="101"/>
      <c r="ATX12" s="100"/>
      <c r="ATY12" s="100"/>
      <c r="ATZ12" s="100"/>
      <c r="AUA12" s="100"/>
      <c r="AUB12" s="99"/>
      <c r="AUC12" s="97"/>
      <c r="AUD12" s="97"/>
      <c r="AUE12" s="102"/>
      <c r="AUF12" s="102"/>
      <c r="AUG12" s="97"/>
      <c r="AUH12" s="100"/>
      <c r="AUI12" s="101"/>
      <c r="AUJ12" s="100"/>
      <c r="AUK12" s="100"/>
      <c r="AUL12" s="100"/>
      <c r="AUM12" s="100"/>
      <c r="AUN12" s="99"/>
      <c r="AUO12" s="97"/>
      <c r="AUP12" s="97"/>
      <c r="AUQ12" s="102"/>
      <c r="AUR12" s="102"/>
      <c r="AUS12" s="97"/>
      <c r="AUT12" s="100"/>
      <c r="AUU12" s="101"/>
      <c r="AUV12" s="100"/>
      <c r="AUW12" s="100"/>
      <c r="AUX12" s="100"/>
      <c r="AUY12" s="100"/>
      <c r="AUZ12" s="99"/>
      <c r="AVA12" s="97"/>
      <c r="AVB12" s="97"/>
      <c r="AVC12" s="102"/>
      <c r="AVD12" s="102"/>
      <c r="AVE12" s="97"/>
      <c r="AVF12" s="100"/>
      <c r="AVG12" s="101"/>
      <c r="AVH12" s="100"/>
      <c r="AVI12" s="100"/>
      <c r="AVJ12" s="100"/>
      <c r="AVK12" s="100"/>
      <c r="AVL12" s="99"/>
      <c r="AVM12" s="97"/>
      <c r="AVN12" s="97"/>
      <c r="AVO12" s="102"/>
      <c r="AVP12" s="102"/>
      <c r="AVQ12" s="97"/>
      <c r="AVR12" s="100"/>
      <c r="AVS12" s="101"/>
      <c r="AVT12" s="100"/>
      <c r="AVU12" s="100"/>
      <c r="AVV12" s="100"/>
      <c r="AVW12" s="100"/>
      <c r="AVX12" s="99"/>
      <c r="AVY12" s="97"/>
      <c r="AVZ12" s="97"/>
      <c r="AWA12" s="102"/>
      <c r="AWB12" s="102"/>
      <c r="AWC12" s="97"/>
      <c r="AWD12" s="100"/>
      <c r="AWE12" s="101"/>
      <c r="AWF12" s="100"/>
      <c r="AWG12" s="100"/>
      <c r="AWH12" s="100"/>
      <c r="AWI12" s="100"/>
      <c r="AWJ12" s="99"/>
      <c r="AWK12" s="97"/>
      <c r="AWL12" s="97"/>
      <c r="AWM12" s="102"/>
      <c r="AWN12" s="102"/>
      <c r="AWO12" s="97"/>
      <c r="AWP12" s="100"/>
      <c r="AWQ12" s="101"/>
      <c r="AWR12" s="100"/>
      <c r="AWS12" s="100"/>
      <c r="AWT12" s="100"/>
      <c r="AWU12" s="100"/>
      <c r="AWV12" s="99"/>
      <c r="AWW12" s="97"/>
      <c r="AWX12" s="97"/>
      <c r="AWY12" s="102"/>
      <c r="AWZ12" s="102"/>
      <c r="AXA12" s="97"/>
      <c r="AXB12" s="100"/>
      <c r="AXC12" s="101"/>
      <c r="AXD12" s="100"/>
      <c r="AXE12" s="100"/>
      <c r="AXF12" s="100"/>
      <c r="AXG12" s="100"/>
      <c r="AXH12" s="99"/>
      <c r="AXI12" s="97"/>
      <c r="AXJ12" s="97"/>
      <c r="AXK12" s="102"/>
      <c r="AXL12" s="102"/>
      <c r="AXM12" s="97"/>
      <c r="AXN12" s="100"/>
      <c r="AXO12" s="101"/>
      <c r="AXP12" s="100"/>
      <c r="AXQ12" s="100"/>
      <c r="AXR12" s="100"/>
      <c r="AXS12" s="100"/>
      <c r="AXT12" s="99"/>
      <c r="AXU12" s="97"/>
      <c r="AXV12" s="97"/>
      <c r="AXW12" s="102"/>
      <c r="AXX12" s="102"/>
      <c r="AXY12" s="97"/>
      <c r="AXZ12" s="100"/>
      <c r="AYA12" s="101"/>
      <c r="AYB12" s="100"/>
      <c r="AYC12" s="100"/>
      <c r="AYD12" s="100"/>
      <c r="AYE12" s="100"/>
      <c r="AYF12" s="99"/>
      <c r="AYG12" s="97"/>
      <c r="AYH12" s="97"/>
      <c r="AYI12" s="102"/>
      <c r="AYJ12" s="102"/>
      <c r="AYK12" s="97"/>
      <c r="AYL12" s="100"/>
      <c r="AYM12" s="101"/>
      <c r="AYN12" s="100"/>
      <c r="AYO12" s="100"/>
      <c r="AYP12" s="100"/>
      <c r="AYQ12" s="100"/>
      <c r="AYR12" s="99"/>
      <c r="AYS12" s="97"/>
      <c r="AYT12" s="97"/>
      <c r="AYU12" s="102"/>
      <c r="AYV12" s="102"/>
      <c r="AYW12" s="97"/>
      <c r="AYX12" s="100"/>
      <c r="AYY12" s="101"/>
      <c r="AYZ12" s="100"/>
      <c r="AZA12" s="100"/>
      <c r="AZB12" s="100"/>
      <c r="AZC12" s="100"/>
      <c r="AZD12" s="99"/>
      <c r="AZE12" s="97"/>
      <c r="AZF12" s="97"/>
      <c r="AZG12" s="102"/>
      <c r="AZH12" s="102"/>
      <c r="AZI12" s="97"/>
      <c r="AZJ12" s="100"/>
      <c r="AZK12" s="101"/>
      <c r="AZL12" s="100"/>
      <c r="AZM12" s="100"/>
      <c r="AZN12" s="100"/>
      <c r="AZO12" s="100"/>
      <c r="AZP12" s="99"/>
      <c r="AZQ12" s="97"/>
      <c r="AZR12" s="97"/>
      <c r="AZS12" s="102"/>
      <c r="AZT12" s="102"/>
      <c r="AZU12" s="97"/>
      <c r="AZV12" s="100"/>
      <c r="AZW12" s="101"/>
      <c r="AZX12" s="100"/>
      <c r="AZY12" s="100"/>
      <c r="AZZ12" s="100"/>
      <c r="BAA12" s="100"/>
      <c r="BAB12" s="99"/>
      <c r="BAC12" s="97"/>
      <c r="BAD12" s="97"/>
      <c r="BAE12" s="102"/>
      <c r="BAF12" s="102"/>
      <c r="BAG12" s="97"/>
      <c r="BAH12" s="100"/>
      <c r="BAI12" s="101"/>
      <c r="BAJ12" s="100"/>
      <c r="BAK12" s="100"/>
      <c r="BAL12" s="100"/>
      <c r="BAM12" s="100"/>
      <c r="BAN12" s="99"/>
      <c r="BAO12" s="97"/>
      <c r="BAP12" s="97"/>
      <c r="BAQ12" s="102"/>
      <c r="BAR12" s="102"/>
      <c r="BAS12" s="97"/>
      <c r="BAT12" s="100"/>
      <c r="BAU12" s="101"/>
      <c r="BAV12" s="100"/>
      <c r="BAW12" s="100"/>
      <c r="BAX12" s="100"/>
      <c r="BAY12" s="100"/>
      <c r="BAZ12" s="99"/>
      <c r="BBA12" s="97"/>
      <c r="BBB12" s="97"/>
      <c r="BBC12" s="102"/>
      <c r="BBD12" s="102"/>
      <c r="BBE12" s="97"/>
      <c r="BBF12" s="100"/>
      <c r="BBG12" s="101"/>
      <c r="BBH12" s="100"/>
      <c r="BBI12" s="100"/>
      <c r="BBJ12" s="100"/>
      <c r="BBK12" s="100"/>
      <c r="BBL12" s="99"/>
      <c r="BBM12" s="97"/>
      <c r="BBN12" s="97"/>
      <c r="BBO12" s="102"/>
      <c r="BBP12" s="102"/>
      <c r="BBQ12" s="97"/>
      <c r="BBR12" s="100"/>
      <c r="BBS12" s="101"/>
      <c r="BBT12" s="100"/>
      <c r="BBU12" s="100"/>
      <c r="BBV12" s="100"/>
      <c r="BBW12" s="100"/>
      <c r="BBX12" s="99"/>
      <c r="BBY12" s="97"/>
      <c r="BBZ12" s="97"/>
      <c r="BCA12" s="102"/>
      <c r="BCB12" s="102"/>
      <c r="BCC12" s="97"/>
      <c r="BCD12" s="100"/>
      <c r="BCE12" s="101"/>
      <c r="BCF12" s="100"/>
      <c r="BCG12" s="100"/>
      <c r="BCH12" s="100"/>
      <c r="BCI12" s="100"/>
      <c r="BCJ12" s="99"/>
      <c r="BCK12" s="97"/>
      <c r="BCL12" s="97"/>
      <c r="BCM12" s="102"/>
      <c r="BCN12" s="102"/>
      <c r="BCO12" s="97"/>
      <c r="BCP12" s="100"/>
      <c r="BCQ12" s="101"/>
      <c r="BCR12" s="100"/>
      <c r="BCS12" s="100"/>
      <c r="BCT12" s="100"/>
      <c r="BCU12" s="100"/>
      <c r="BCV12" s="99"/>
      <c r="BCW12" s="97"/>
      <c r="BCX12" s="97"/>
      <c r="BCY12" s="102"/>
      <c r="BCZ12" s="102"/>
      <c r="BDA12" s="97"/>
      <c r="BDB12" s="100"/>
      <c r="BDC12" s="101"/>
      <c r="BDD12" s="100"/>
      <c r="BDE12" s="100"/>
      <c r="BDF12" s="100"/>
      <c r="BDG12" s="100"/>
      <c r="BDH12" s="99"/>
      <c r="BDI12" s="97"/>
      <c r="BDJ12" s="97"/>
      <c r="BDK12" s="102"/>
      <c r="BDL12" s="102"/>
      <c r="BDM12" s="97"/>
      <c r="BDN12" s="100"/>
      <c r="BDO12" s="101"/>
      <c r="BDP12" s="100"/>
      <c r="BDQ12" s="100"/>
      <c r="BDR12" s="100"/>
      <c r="BDS12" s="100"/>
      <c r="BDT12" s="99"/>
      <c r="BDU12" s="97"/>
      <c r="BDV12" s="97"/>
      <c r="BDW12" s="102"/>
      <c r="BDX12" s="102"/>
      <c r="BDY12" s="97"/>
      <c r="BDZ12" s="100"/>
      <c r="BEA12" s="101"/>
      <c r="BEB12" s="100"/>
      <c r="BEC12" s="100"/>
      <c r="BED12" s="100"/>
      <c r="BEE12" s="100"/>
      <c r="BEF12" s="99"/>
      <c r="BEG12" s="97"/>
      <c r="BEH12" s="97"/>
      <c r="BEI12" s="102"/>
      <c r="BEJ12" s="102"/>
      <c r="BEK12" s="97"/>
      <c r="BEL12" s="100"/>
      <c r="BEM12" s="101"/>
      <c r="BEN12" s="100"/>
      <c r="BEO12" s="100"/>
      <c r="BEP12" s="100"/>
      <c r="BEQ12" s="100"/>
      <c r="BER12" s="99"/>
      <c r="BES12" s="97"/>
      <c r="BET12" s="97"/>
      <c r="BEU12" s="102"/>
      <c r="BEV12" s="102"/>
      <c r="BEW12" s="97"/>
      <c r="BEX12" s="100"/>
      <c r="BEY12" s="101"/>
      <c r="BEZ12" s="100"/>
      <c r="BFA12" s="100"/>
      <c r="BFB12" s="100"/>
      <c r="BFC12" s="100"/>
      <c r="BFD12" s="99"/>
      <c r="BFE12" s="97"/>
      <c r="BFF12" s="97"/>
      <c r="BFG12" s="102"/>
      <c r="BFH12" s="102"/>
      <c r="BFI12" s="97"/>
      <c r="BFJ12" s="100"/>
      <c r="BFK12" s="101"/>
      <c r="BFL12" s="100"/>
      <c r="BFM12" s="100"/>
      <c r="BFN12" s="100"/>
      <c r="BFO12" s="100"/>
      <c r="BFP12" s="99"/>
      <c r="BFQ12" s="97"/>
      <c r="BFR12" s="97"/>
      <c r="BFS12" s="102"/>
      <c r="BFT12" s="102"/>
      <c r="BFU12" s="97"/>
      <c r="BFV12" s="100"/>
      <c r="BFW12" s="101"/>
      <c r="BFX12" s="100"/>
      <c r="BFY12" s="100"/>
      <c r="BFZ12" s="100"/>
      <c r="BGA12" s="100"/>
      <c r="BGB12" s="99"/>
      <c r="BGC12" s="97"/>
      <c r="BGD12" s="97"/>
      <c r="BGE12" s="102"/>
      <c r="BGF12" s="102"/>
      <c r="BGG12" s="97"/>
      <c r="BGH12" s="100"/>
      <c r="BGI12" s="101"/>
      <c r="BGJ12" s="100"/>
      <c r="BGK12" s="100"/>
      <c r="BGL12" s="100"/>
      <c r="BGM12" s="100"/>
      <c r="BGN12" s="99"/>
      <c r="BGO12" s="97"/>
      <c r="BGP12" s="97"/>
      <c r="BGQ12" s="102"/>
      <c r="BGR12" s="102"/>
      <c r="BGS12" s="97"/>
      <c r="BGT12" s="100"/>
      <c r="BGU12" s="101"/>
      <c r="BGV12" s="100"/>
      <c r="BGW12" s="100"/>
      <c r="BGX12" s="100"/>
      <c r="BGY12" s="100"/>
      <c r="BGZ12" s="99"/>
      <c r="BHA12" s="97"/>
      <c r="BHB12" s="97"/>
      <c r="BHC12" s="102"/>
      <c r="BHD12" s="102"/>
      <c r="BHE12" s="97"/>
      <c r="BHF12" s="100"/>
      <c r="BHG12" s="101"/>
      <c r="BHH12" s="100"/>
      <c r="BHI12" s="100"/>
      <c r="BHJ12" s="100"/>
      <c r="BHK12" s="100"/>
      <c r="BHL12" s="99"/>
      <c r="BHM12" s="97"/>
      <c r="BHN12" s="97"/>
      <c r="BHO12" s="102"/>
      <c r="BHP12" s="102"/>
      <c r="BHQ12" s="97"/>
      <c r="BHR12" s="100"/>
      <c r="BHS12" s="101"/>
      <c r="BHT12" s="100"/>
      <c r="BHU12" s="100"/>
      <c r="BHV12" s="100"/>
      <c r="BHW12" s="100"/>
      <c r="BHX12" s="99"/>
      <c r="BHY12" s="97"/>
      <c r="BHZ12" s="97"/>
      <c r="BIA12" s="102"/>
      <c r="BIB12" s="102"/>
      <c r="BIC12" s="97"/>
      <c r="BID12" s="100"/>
      <c r="BIE12" s="101"/>
      <c r="BIF12" s="100"/>
      <c r="BIG12" s="100"/>
      <c r="BIH12" s="100"/>
      <c r="BII12" s="100"/>
      <c r="BIJ12" s="99"/>
      <c r="BIK12" s="97"/>
      <c r="BIL12" s="97"/>
      <c r="BIM12" s="102"/>
      <c r="BIN12" s="102"/>
      <c r="BIO12" s="97"/>
      <c r="BIP12" s="100"/>
      <c r="BIQ12" s="101"/>
      <c r="BIR12" s="100"/>
      <c r="BIS12" s="100"/>
      <c r="BIT12" s="100"/>
      <c r="BIU12" s="100"/>
      <c r="BIV12" s="99"/>
      <c r="BIW12" s="97"/>
      <c r="BIX12" s="97"/>
      <c r="BIY12" s="102"/>
      <c r="BIZ12" s="102"/>
      <c r="BJA12" s="97"/>
      <c r="BJB12" s="100"/>
      <c r="BJC12" s="101"/>
      <c r="BJD12" s="100"/>
      <c r="BJE12" s="100"/>
      <c r="BJF12" s="100"/>
      <c r="BJG12" s="100"/>
      <c r="BJH12" s="99"/>
      <c r="BJI12" s="97"/>
      <c r="BJJ12" s="97"/>
      <c r="BJK12" s="102"/>
      <c r="BJL12" s="102"/>
      <c r="BJM12" s="97"/>
      <c r="BJN12" s="100"/>
      <c r="BJO12" s="101"/>
      <c r="BJP12" s="100"/>
      <c r="BJQ12" s="100"/>
      <c r="BJR12" s="100"/>
      <c r="BJS12" s="100"/>
      <c r="BJT12" s="99"/>
      <c r="BJU12" s="97"/>
      <c r="BJV12" s="97"/>
      <c r="BJW12" s="102"/>
      <c r="BJX12" s="102"/>
      <c r="BJY12" s="97"/>
      <c r="BJZ12" s="100"/>
      <c r="BKA12" s="101"/>
      <c r="BKB12" s="100"/>
      <c r="BKC12" s="100"/>
      <c r="BKD12" s="100"/>
      <c r="BKE12" s="100"/>
      <c r="BKF12" s="99"/>
      <c r="BKG12" s="97"/>
      <c r="BKH12" s="97"/>
      <c r="BKI12" s="102"/>
      <c r="BKJ12" s="102"/>
      <c r="BKK12" s="97"/>
      <c r="BKL12" s="100"/>
      <c r="BKM12" s="101"/>
      <c r="BKN12" s="100"/>
      <c r="BKO12" s="100"/>
      <c r="BKP12" s="100"/>
      <c r="BKQ12" s="100"/>
      <c r="BKR12" s="99"/>
      <c r="BKS12" s="97"/>
      <c r="BKT12" s="97"/>
      <c r="BKU12" s="102"/>
      <c r="BKV12" s="102"/>
      <c r="BKW12" s="97"/>
      <c r="BKX12" s="100"/>
      <c r="BKY12" s="101"/>
      <c r="BKZ12" s="100"/>
      <c r="BLA12" s="100"/>
      <c r="BLB12" s="100"/>
      <c r="BLC12" s="100"/>
      <c r="BLD12" s="99"/>
      <c r="BLE12" s="97"/>
      <c r="BLF12" s="97"/>
      <c r="BLG12" s="102"/>
      <c r="BLH12" s="102"/>
      <c r="BLI12" s="97"/>
      <c r="BLJ12" s="100"/>
      <c r="BLK12" s="101"/>
      <c r="BLL12" s="100"/>
      <c r="BLM12" s="100"/>
      <c r="BLN12" s="100"/>
      <c r="BLO12" s="100"/>
      <c r="BLP12" s="99"/>
      <c r="BLQ12" s="97"/>
      <c r="BLR12" s="97"/>
      <c r="BLS12" s="102"/>
      <c r="BLT12" s="102"/>
      <c r="BLU12" s="97"/>
      <c r="BLV12" s="100"/>
      <c r="BLW12" s="101"/>
      <c r="BLX12" s="100"/>
      <c r="BLY12" s="100"/>
      <c r="BLZ12" s="100"/>
      <c r="BMA12" s="100"/>
      <c r="BMB12" s="99"/>
      <c r="BMC12" s="97"/>
      <c r="BMD12" s="97"/>
      <c r="BME12" s="102"/>
      <c r="BMF12" s="102"/>
      <c r="BMG12" s="97"/>
      <c r="BMH12" s="100"/>
      <c r="BMI12" s="101"/>
      <c r="BMJ12" s="100"/>
      <c r="BMK12" s="100"/>
      <c r="BML12" s="100"/>
      <c r="BMM12" s="100"/>
      <c r="BMN12" s="99"/>
      <c r="BMO12" s="97"/>
      <c r="BMP12" s="97"/>
      <c r="BMQ12" s="102"/>
      <c r="BMR12" s="102"/>
      <c r="BMS12" s="97"/>
      <c r="BMT12" s="100"/>
      <c r="BMU12" s="101"/>
      <c r="BMV12" s="100"/>
      <c r="BMW12" s="100"/>
      <c r="BMX12" s="100"/>
      <c r="BMY12" s="100"/>
      <c r="BMZ12" s="99"/>
      <c r="BNA12" s="97"/>
      <c r="BNB12" s="97"/>
      <c r="BNC12" s="102"/>
      <c r="BND12" s="102"/>
      <c r="BNE12" s="97"/>
      <c r="BNF12" s="100"/>
      <c r="BNG12" s="101"/>
      <c r="BNH12" s="100"/>
      <c r="BNI12" s="100"/>
      <c r="BNJ12" s="100"/>
      <c r="BNK12" s="100"/>
      <c r="BNL12" s="99"/>
      <c r="BNM12" s="97"/>
      <c r="BNN12" s="97"/>
      <c r="BNO12" s="102"/>
      <c r="BNP12" s="102"/>
      <c r="BNQ12" s="97"/>
      <c r="BNR12" s="100"/>
      <c r="BNS12" s="101"/>
      <c r="BNT12" s="100"/>
      <c r="BNU12" s="100"/>
      <c r="BNV12" s="100"/>
      <c r="BNW12" s="100"/>
      <c r="BNX12" s="99"/>
      <c r="BNY12" s="97"/>
      <c r="BNZ12" s="97"/>
      <c r="BOA12" s="102"/>
      <c r="BOB12" s="102"/>
      <c r="BOC12" s="97"/>
      <c r="BOD12" s="100"/>
      <c r="BOE12" s="101"/>
      <c r="BOF12" s="100"/>
      <c r="BOG12" s="100"/>
      <c r="BOH12" s="100"/>
      <c r="BOI12" s="100"/>
      <c r="BOJ12" s="99"/>
      <c r="BOK12" s="97"/>
      <c r="BOL12" s="97"/>
      <c r="BOM12" s="102"/>
      <c r="BON12" s="102"/>
      <c r="BOO12" s="97"/>
      <c r="BOP12" s="100"/>
      <c r="BOQ12" s="101"/>
      <c r="BOR12" s="100"/>
      <c r="BOS12" s="100"/>
      <c r="BOT12" s="100"/>
      <c r="BOU12" s="100"/>
      <c r="BOV12" s="99"/>
      <c r="BOW12" s="97"/>
      <c r="BOX12" s="97"/>
      <c r="BOY12" s="102"/>
      <c r="BOZ12" s="102"/>
      <c r="BPA12" s="97"/>
      <c r="BPB12" s="100"/>
      <c r="BPC12" s="101"/>
      <c r="BPD12" s="100"/>
      <c r="BPE12" s="100"/>
      <c r="BPF12" s="100"/>
      <c r="BPG12" s="100"/>
      <c r="BPH12" s="99"/>
      <c r="BPI12" s="97"/>
      <c r="BPJ12" s="97"/>
      <c r="BPK12" s="102"/>
      <c r="BPL12" s="102"/>
      <c r="BPM12" s="97"/>
      <c r="BPN12" s="100"/>
      <c r="BPO12" s="101"/>
      <c r="BPP12" s="100"/>
      <c r="BPQ12" s="100"/>
      <c r="BPR12" s="100"/>
      <c r="BPS12" s="100"/>
      <c r="BPT12" s="99"/>
      <c r="BPU12" s="97"/>
      <c r="BPV12" s="97"/>
      <c r="BPW12" s="102"/>
      <c r="BPX12" s="102"/>
      <c r="BPY12" s="97"/>
      <c r="BPZ12" s="100"/>
      <c r="BQA12" s="101"/>
      <c r="BQB12" s="100"/>
      <c r="BQC12" s="100"/>
      <c r="BQD12" s="100"/>
      <c r="BQE12" s="100"/>
      <c r="BQF12" s="99"/>
      <c r="BQG12" s="97"/>
      <c r="BQH12" s="97"/>
      <c r="BQI12" s="102"/>
      <c r="BQJ12" s="102"/>
      <c r="BQK12" s="97"/>
      <c r="BQL12" s="100"/>
      <c r="BQM12" s="101"/>
      <c r="BQN12" s="100"/>
      <c r="BQO12" s="100"/>
      <c r="BQP12" s="100"/>
      <c r="BQQ12" s="100"/>
      <c r="BQR12" s="99"/>
      <c r="BQS12" s="97"/>
      <c r="BQT12" s="97"/>
      <c r="BQU12" s="102"/>
      <c r="BQV12" s="102"/>
      <c r="BQW12" s="97"/>
      <c r="BQX12" s="100"/>
      <c r="BQY12" s="101"/>
      <c r="BQZ12" s="100"/>
      <c r="BRA12" s="100"/>
      <c r="BRB12" s="100"/>
      <c r="BRC12" s="100"/>
      <c r="BRD12" s="99"/>
      <c r="BRE12" s="97"/>
      <c r="BRF12" s="97"/>
      <c r="BRG12" s="102"/>
      <c r="BRH12" s="102"/>
      <c r="BRI12" s="97"/>
      <c r="BRJ12" s="100"/>
      <c r="BRK12" s="101"/>
      <c r="BRL12" s="100"/>
      <c r="BRM12" s="100"/>
      <c r="BRN12" s="100"/>
      <c r="BRO12" s="100"/>
      <c r="BRP12" s="99"/>
      <c r="BRQ12" s="97"/>
      <c r="BRR12" s="97"/>
      <c r="BRS12" s="102"/>
      <c r="BRT12" s="102"/>
      <c r="BRU12" s="97"/>
      <c r="BRV12" s="100"/>
      <c r="BRW12" s="101"/>
      <c r="BRX12" s="100"/>
      <c r="BRY12" s="100"/>
      <c r="BRZ12" s="100"/>
      <c r="BSA12" s="100"/>
      <c r="BSB12" s="99"/>
      <c r="BSC12" s="97"/>
      <c r="BSD12" s="97"/>
      <c r="BSE12" s="102"/>
      <c r="BSF12" s="102"/>
      <c r="BSG12" s="97"/>
      <c r="BSH12" s="100"/>
      <c r="BSI12" s="101"/>
      <c r="BSJ12" s="100"/>
      <c r="BSK12" s="100"/>
      <c r="BSL12" s="100"/>
      <c r="BSM12" s="100"/>
      <c r="BSN12" s="99"/>
      <c r="BSO12" s="97"/>
      <c r="BSP12" s="97"/>
      <c r="BSQ12" s="102"/>
      <c r="BSR12" s="102"/>
      <c r="BSS12" s="97"/>
      <c r="BST12" s="100"/>
      <c r="BSU12" s="101"/>
      <c r="BSV12" s="100"/>
      <c r="BSW12" s="100"/>
      <c r="BSX12" s="100"/>
      <c r="BSY12" s="100"/>
      <c r="BSZ12" s="99"/>
      <c r="BTA12" s="97"/>
      <c r="BTB12" s="97"/>
      <c r="BTC12" s="102"/>
      <c r="BTD12" s="102"/>
      <c r="BTE12" s="97"/>
      <c r="BTF12" s="100"/>
      <c r="BTG12" s="101"/>
      <c r="BTH12" s="100"/>
      <c r="BTI12" s="100"/>
      <c r="BTJ12" s="100"/>
      <c r="BTK12" s="100"/>
      <c r="BTL12" s="99"/>
      <c r="BTM12" s="97"/>
      <c r="BTN12" s="97"/>
      <c r="BTO12" s="102"/>
      <c r="BTP12" s="102"/>
      <c r="BTQ12" s="97"/>
      <c r="BTR12" s="100"/>
      <c r="BTS12" s="101"/>
      <c r="BTT12" s="100"/>
      <c r="BTU12" s="100"/>
      <c r="BTV12" s="100"/>
      <c r="BTW12" s="100"/>
      <c r="BTX12" s="99"/>
      <c r="BTY12" s="97"/>
      <c r="BTZ12" s="97"/>
      <c r="BUA12" s="102"/>
      <c r="BUB12" s="102"/>
      <c r="BUC12" s="97"/>
      <c r="BUD12" s="100"/>
      <c r="BUE12" s="101"/>
      <c r="BUF12" s="100"/>
      <c r="BUG12" s="100"/>
      <c r="BUH12" s="100"/>
      <c r="BUI12" s="100"/>
      <c r="BUJ12" s="99"/>
      <c r="BUK12" s="97"/>
      <c r="BUL12" s="97"/>
      <c r="BUM12" s="102"/>
      <c r="BUN12" s="102"/>
      <c r="BUO12" s="97"/>
      <c r="BUP12" s="100"/>
      <c r="BUQ12" s="101"/>
      <c r="BUR12" s="100"/>
      <c r="BUS12" s="100"/>
      <c r="BUT12" s="100"/>
      <c r="BUU12" s="100"/>
      <c r="BUV12" s="99"/>
      <c r="BUW12" s="97"/>
      <c r="BUX12" s="97"/>
      <c r="BUY12" s="102"/>
      <c r="BUZ12" s="102"/>
      <c r="BVA12" s="97"/>
      <c r="BVB12" s="100"/>
      <c r="BVC12" s="101"/>
      <c r="BVD12" s="100"/>
      <c r="BVE12" s="100"/>
      <c r="BVF12" s="100"/>
      <c r="BVG12" s="100"/>
      <c r="BVH12" s="99"/>
      <c r="BVI12" s="97"/>
      <c r="BVJ12" s="97"/>
      <c r="BVK12" s="102"/>
      <c r="BVL12" s="102"/>
      <c r="BVM12" s="97"/>
      <c r="BVN12" s="100"/>
      <c r="BVO12" s="101"/>
      <c r="BVP12" s="100"/>
      <c r="BVQ12" s="100"/>
      <c r="BVR12" s="100"/>
      <c r="BVS12" s="100"/>
      <c r="BVT12" s="99"/>
      <c r="BVU12" s="97"/>
      <c r="BVV12" s="97"/>
      <c r="BVW12" s="102"/>
      <c r="BVX12" s="102"/>
      <c r="BVY12" s="97"/>
      <c r="BVZ12" s="100"/>
      <c r="BWA12" s="101"/>
      <c r="BWB12" s="100"/>
      <c r="BWC12" s="100"/>
      <c r="BWD12" s="100"/>
      <c r="BWE12" s="100"/>
      <c r="BWF12" s="99"/>
      <c r="BWG12" s="97"/>
      <c r="BWH12" s="97"/>
      <c r="BWI12" s="102"/>
      <c r="BWJ12" s="102"/>
      <c r="BWK12" s="97"/>
      <c r="BWL12" s="100"/>
      <c r="BWM12" s="101"/>
      <c r="BWN12" s="100"/>
      <c r="BWO12" s="100"/>
      <c r="BWP12" s="100"/>
      <c r="BWQ12" s="100"/>
      <c r="BWR12" s="99"/>
      <c r="BWS12" s="97"/>
      <c r="BWT12" s="97"/>
      <c r="BWU12" s="102"/>
      <c r="BWV12" s="102"/>
      <c r="BWW12" s="97"/>
      <c r="BWX12" s="100"/>
      <c r="BWY12" s="101"/>
      <c r="BWZ12" s="100"/>
      <c r="BXA12" s="100"/>
      <c r="BXB12" s="100"/>
      <c r="BXC12" s="100"/>
      <c r="BXD12" s="99"/>
      <c r="BXE12" s="97"/>
      <c r="BXF12" s="97"/>
      <c r="BXG12" s="102"/>
      <c r="BXH12" s="102"/>
      <c r="BXI12" s="97"/>
      <c r="BXJ12" s="100"/>
      <c r="BXK12" s="101"/>
      <c r="BXL12" s="100"/>
      <c r="BXM12" s="100"/>
      <c r="BXN12" s="100"/>
      <c r="BXO12" s="100"/>
      <c r="BXP12" s="99"/>
      <c r="BXQ12" s="97"/>
      <c r="BXR12" s="97"/>
      <c r="BXS12" s="102"/>
      <c r="BXT12" s="102"/>
      <c r="BXU12" s="97"/>
      <c r="BXV12" s="100"/>
      <c r="BXW12" s="101"/>
      <c r="BXX12" s="100"/>
      <c r="BXY12" s="100"/>
      <c r="BXZ12" s="100"/>
      <c r="BYA12" s="100"/>
      <c r="BYB12" s="99"/>
      <c r="BYC12" s="97"/>
      <c r="BYD12" s="97"/>
      <c r="BYE12" s="102"/>
      <c r="BYF12" s="102"/>
      <c r="BYG12" s="97"/>
      <c r="BYH12" s="100"/>
      <c r="BYI12" s="101"/>
      <c r="BYJ12" s="100"/>
      <c r="BYK12" s="100"/>
      <c r="BYL12" s="100"/>
      <c r="BYM12" s="100"/>
      <c r="BYN12" s="99"/>
      <c r="BYO12" s="97"/>
      <c r="BYP12" s="97"/>
      <c r="BYQ12" s="102"/>
      <c r="BYR12" s="102"/>
      <c r="BYS12" s="97"/>
      <c r="BYT12" s="100"/>
      <c r="BYU12" s="101"/>
      <c r="BYV12" s="100"/>
      <c r="BYW12" s="100"/>
      <c r="BYX12" s="100"/>
      <c r="BYY12" s="100"/>
      <c r="BYZ12" s="99"/>
      <c r="BZA12" s="97"/>
      <c r="BZB12" s="97"/>
      <c r="BZC12" s="102"/>
      <c r="BZD12" s="102"/>
      <c r="BZE12" s="97"/>
      <c r="BZF12" s="100"/>
      <c r="BZG12" s="101"/>
      <c r="BZH12" s="100"/>
      <c r="BZI12" s="100"/>
      <c r="BZJ12" s="100"/>
      <c r="BZK12" s="100"/>
      <c r="BZL12" s="99"/>
      <c r="BZM12" s="97"/>
      <c r="BZN12" s="97"/>
      <c r="BZO12" s="102"/>
      <c r="BZP12" s="102"/>
      <c r="BZQ12" s="97"/>
      <c r="BZR12" s="100"/>
      <c r="BZS12" s="101"/>
      <c r="BZT12" s="100"/>
      <c r="BZU12" s="100"/>
      <c r="BZV12" s="100"/>
      <c r="BZW12" s="100"/>
      <c r="BZX12" s="99"/>
      <c r="BZY12" s="97"/>
      <c r="BZZ12" s="97"/>
      <c r="CAA12" s="102"/>
      <c r="CAB12" s="102"/>
      <c r="CAC12" s="97"/>
      <c r="CAD12" s="100"/>
      <c r="CAE12" s="101"/>
      <c r="CAF12" s="100"/>
      <c r="CAG12" s="100"/>
      <c r="CAH12" s="100"/>
      <c r="CAI12" s="100"/>
      <c r="CAJ12" s="99"/>
      <c r="CAK12" s="97"/>
      <c r="CAL12" s="97"/>
      <c r="CAM12" s="102"/>
      <c r="CAN12" s="102"/>
      <c r="CAO12" s="97"/>
      <c r="CAP12" s="100"/>
      <c r="CAQ12" s="101"/>
      <c r="CAR12" s="100"/>
      <c r="CAS12" s="100"/>
      <c r="CAT12" s="100"/>
      <c r="CAU12" s="100"/>
      <c r="CAV12" s="99"/>
      <c r="CAW12" s="97"/>
      <c r="CAX12" s="97"/>
      <c r="CAY12" s="102"/>
      <c r="CAZ12" s="102"/>
      <c r="CBA12" s="97"/>
      <c r="CBB12" s="100"/>
      <c r="CBC12" s="101"/>
      <c r="CBD12" s="100"/>
      <c r="CBE12" s="100"/>
      <c r="CBF12" s="100"/>
      <c r="CBG12" s="100"/>
      <c r="CBH12" s="99"/>
      <c r="CBI12" s="97"/>
      <c r="CBJ12" s="97"/>
      <c r="CBK12" s="102"/>
      <c r="CBL12" s="102"/>
      <c r="CBM12" s="97"/>
      <c r="CBN12" s="100"/>
      <c r="CBO12" s="101"/>
      <c r="CBP12" s="100"/>
      <c r="CBQ12" s="100"/>
      <c r="CBR12" s="100"/>
      <c r="CBS12" s="100"/>
      <c r="CBT12" s="99"/>
      <c r="CBU12" s="97"/>
      <c r="CBV12" s="97"/>
      <c r="CBW12" s="102"/>
      <c r="CBX12" s="102"/>
      <c r="CBY12" s="97"/>
      <c r="CBZ12" s="100"/>
      <c r="CCA12" s="101"/>
      <c r="CCB12" s="100"/>
      <c r="CCC12" s="100"/>
      <c r="CCD12" s="100"/>
      <c r="CCE12" s="100"/>
      <c r="CCF12" s="99"/>
      <c r="CCG12" s="97"/>
      <c r="CCH12" s="97"/>
      <c r="CCI12" s="102"/>
      <c r="CCJ12" s="102"/>
      <c r="CCK12" s="97"/>
      <c r="CCL12" s="100"/>
      <c r="CCM12" s="101"/>
      <c r="CCN12" s="100"/>
      <c r="CCO12" s="100"/>
      <c r="CCP12" s="100"/>
      <c r="CCQ12" s="100"/>
      <c r="CCR12" s="99"/>
      <c r="CCS12" s="97"/>
      <c r="CCT12" s="97"/>
      <c r="CCU12" s="102"/>
      <c r="CCV12" s="102"/>
      <c r="CCW12" s="97"/>
      <c r="CCX12" s="100"/>
      <c r="CCY12" s="101"/>
      <c r="CCZ12" s="100"/>
      <c r="CDA12" s="100"/>
      <c r="CDB12" s="100"/>
      <c r="CDC12" s="100"/>
      <c r="CDD12" s="99"/>
      <c r="CDE12" s="97"/>
      <c r="CDF12" s="97"/>
      <c r="CDG12" s="102"/>
      <c r="CDH12" s="102"/>
      <c r="CDI12" s="97"/>
      <c r="CDJ12" s="100"/>
      <c r="CDK12" s="101"/>
      <c r="CDL12" s="100"/>
      <c r="CDM12" s="100"/>
      <c r="CDN12" s="100"/>
      <c r="CDO12" s="100"/>
      <c r="CDP12" s="99"/>
      <c r="CDQ12" s="97"/>
      <c r="CDR12" s="97"/>
      <c r="CDS12" s="102"/>
      <c r="CDT12" s="102"/>
      <c r="CDU12" s="97"/>
      <c r="CDV12" s="100"/>
      <c r="CDW12" s="101"/>
      <c r="CDX12" s="100"/>
      <c r="CDY12" s="100"/>
      <c r="CDZ12" s="100"/>
      <c r="CEA12" s="100"/>
      <c r="CEB12" s="99"/>
      <c r="CEC12" s="97"/>
      <c r="CED12" s="97"/>
      <c r="CEE12" s="102"/>
      <c r="CEF12" s="102"/>
      <c r="CEG12" s="97"/>
      <c r="CEH12" s="100"/>
      <c r="CEI12" s="101"/>
      <c r="CEJ12" s="100"/>
      <c r="CEK12" s="100"/>
      <c r="CEL12" s="100"/>
      <c r="CEM12" s="100"/>
      <c r="CEN12" s="99"/>
      <c r="CEO12" s="97"/>
      <c r="CEP12" s="97"/>
      <c r="CEQ12" s="102"/>
      <c r="CER12" s="102"/>
      <c r="CES12" s="97"/>
      <c r="CET12" s="100"/>
      <c r="CEU12" s="101"/>
      <c r="CEV12" s="100"/>
      <c r="CEW12" s="100"/>
      <c r="CEX12" s="100"/>
      <c r="CEY12" s="100"/>
      <c r="CEZ12" s="99"/>
      <c r="CFA12" s="97"/>
      <c r="CFB12" s="97"/>
      <c r="CFC12" s="102"/>
      <c r="CFD12" s="102"/>
      <c r="CFE12" s="97"/>
      <c r="CFF12" s="100"/>
      <c r="CFG12" s="101"/>
      <c r="CFH12" s="100"/>
      <c r="CFI12" s="100"/>
      <c r="CFJ12" s="100"/>
      <c r="CFK12" s="100"/>
      <c r="CFL12" s="99"/>
      <c r="CFM12" s="97"/>
      <c r="CFN12" s="97"/>
      <c r="CFO12" s="102"/>
      <c r="CFP12" s="102"/>
      <c r="CFQ12" s="97"/>
      <c r="CFR12" s="100"/>
      <c r="CFS12" s="101"/>
      <c r="CFT12" s="100"/>
      <c r="CFU12" s="100"/>
      <c r="CFV12" s="100"/>
      <c r="CFW12" s="100"/>
      <c r="CFX12" s="99"/>
      <c r="CFY12" s="97"/>
      <c r="CFZ12" s="97"/>
      <c r="CGA12" s="102"/>
      <c r="CGB12" s="102"/>
      <c r="CGC12" s="97"/>
      <c r="CGD12" s="100"/>
      <c r="CGE12" s="101"/>
      <c r="CGF12" s="100"/>
      <c r="CGG12" s="100"/>
      <c r="CGH12" s="100"/>
      <c r="CGI12" s="100"/>
      <c r="CGJ12" s="99"/>
      <c r="CGK12" s="97"/>
      <c r="CGL12" s="97"/>
      <c r="CGM12" s="102"/>
      <c r="CGN12" s="102"/>
      <c r="CGO12" s="97"/>
      <c r="CGP12" s="100"/>
      <c r="CGQ12" s="101"/>
      <c r="CGR12" s="100"/>
      <c r="CGS12" s="100"/>
      <c r="CGT12" s="100"/>
      <c r="CGU12" s="100"/>
      <c r="CGV12" s="99"/>
      <c r="CGW12" s="97"/>
      <c r="CGX12" s="97"/>
      <c r="CGY12" s="102"/>
      <c r="CGZ12" s="102"/>
      <c r="CHA12" s="97"/>
      <c r="CHB12" s="100"/>
      <c r="CHC12" s="101"/>
      <c r="CHD12" s="100"/>
      <c r="CHE12" s="100"/>
      <c r="CHF12" s="100"/>
      <c r="CHG12" s="100"/>
      <c r="CHH12" s="99"/>
      <c r="CHI12" s="97"/>
      <c r="CHJ12" s="97"/>
      <c r="CHK12" s="102"/>
      <c r="CHL12" s="102"/>
      <c r="CHM12" s="97"/>
      <c r="CHN12" s="100"/>
      <c r="CHO12" s="101"/>
      <c r="CHP12" s="100"/>
      <c r="CHQ12" s="100"/>
      <c r="CHR12" s="100"/>
      <c r="CHS12" s="100"/>
      <c r="CHT12" s="99"/>
      <c r="CHU12" s="97"/>
      <c r="CHV12" s="97"/>
      <c r="CHW12" s="102"/>
      <c r="CHX12" s="102"/>
      <c r="CHY12" s="97"/>
      <c r="CHZ12" s="100"/>
      <c r="CIA12" s="101"/>
      <c r="CIB12" s="100"/>
      <c r="CIC12" s="100"/>
      <c r="CID12" s="100"/>
      <c r="CIE12" s="100"/>
      <c r="CIF12" s="99"/>
      <c r="CIG12" s="97"/>
      <c r="CIH12" s="97"/>
      <c r="CII12" s="102"/>
      <c r="CIJ12" s="102"/>
      <c r="CIK12" s="97"/>
      <c r="CIL12" s="100"/>
      <c r="CIM12" s="101"/>
      <c r="CIN12" s="100"/>
      <c r="CIO12" s="100"/>
      <c r="CIP12" s="100"/>
      <c r="CIQ12" s="100"/>
      <c r="CIR12" s="99"/>
      <c r="CIS12" s="97"/>
      <c r="CIT12" s="97"/>
      <c r="CIU12" s="102"/>
      <c r="CIV12" s="102"/>
      <c r="CIW12" s="97"/>
      <c r="CIX12" s="100"/>
      <c r="CIY12" s="101"/>
      <c r="CIZ12" s="100"/>
      <c r="CJA12" s="100"/>
      <c r="CJB12" s="100"/>
      <c r="CJC12" s="100"/>
      <c r="CJD12" s="99"/>
      <c r="CJE12" s="97"/>
      <c r="CJF12" s="97"/>
      <c r="CJG12" s="102"/>
      <c r="CJH12" s="102"/>
      <c r="CJI12" s="97"/>
      <c r="CJJ12" s="100"/>
      <c r="CJK12" s="101"/>
      <c r="CJL12" s="100"/>
      <c r="CJM12" s="100"/>
      <c r="CJN12" s="100"/>
      <c r="CJO12" s="100"/>
      <c r="CJP12" s="99"/>
      <c r="CJQ12" s="97"/>
      <c r="CJR12" s="97"/>
      <c r="CJS12" s="102"/>
      <c r="CJT12" s="102"/>
      <c r="CJU12" s="97"/>
      <c r="CJV12" s="100"/>
      <c r="CJW12" s="101"/>
      <c r="CJX12" s="100"/>
      <c r="CJY12" s="100"/>
      <c r="CJZ12" s="100"/>
      <c r="CKA12" s="100"/>
      <c r="CKB12" s="99"/>
      <c r="CKC12" s="97"/>
      <c r="CKD12" s="97"/>
      <c r="CKE12" s="102"/>
      <c r="CKF12" s="102"/>
      <c r="CKG12" s="97"/>
      <c r="CKH12" s="100"/>
      <c r="CKI12" s="101"/>
      <c r="CKJ12" s="100"/>
      <c r="CKK12" s="100"/>
      <c r="CKL12" s="100"/>
      <c r="CKM12" s="100"/>
      <c r="CKN12" s="99"/>
      <c r="CKO12" s="97"/>
      <c r="CKP12" s="97"/>
      <c r="CKQ12" s="102"/>
      <c r="CKR12" s="102"/>
      <c r="CKS12" s="97"/>
      <c r="CKT12" s="100"/>
      <c r="CKU12" s="101"/>
      <c r="CKV12" s="100"/>
      <c r="CKW12" s="100"/>
      <c r="CKX12" s="100"/>
      <c r="CKY12" s="100"/>
      <c r="CKZ12" s="99"/>
      <c r="CLA12" s="97"/>
      <c r="CLB12" s="97"/>
      <c r="CLC12" s="102"/>
      <c r="CLD12" s="102"/>
      <c r="CLE12" s="97"/>
      <c r="CLF12" s="100"/>
      <c r="CLG12" s="101"/>
      <c r="CLH12" s="100"/>
      <c r="CLI12" s="100"/>
      <c r="CLJ12" s="100"/>
      <c r="CLK12" s="100"/>
      <c r="CLL12" s="99"/>
      <c r="CLM12" s="97"/>
      <c r="CLN12" s="97"/>
      <c r="CLO12" s="102"/>
      <c r="CLP12" s="102"/>
      <c r="CLQ12" s="97"/>
      <c r="CLR12" s="100"/>
      <c r="CLS12" s="101"/>
      <c r="CLT12" s="100"/>
      <c r="CLU12" s="100"/>
      <c r="CLV12" s="100"/>
      <c r="CLW12" s="100"/>
      <c r="CLX12" s="99"/>
      <c r="CLY12" s="97"/>
      <c r="CLZ12" s="97"/>
      <c r="CMA12" s="102"/>
      <c r="CMB12" s="102"/>
      <c r="CMC12" s="97"/>
      <c r="CMD12" s="100"/>
      <c r="CME12" s="101"/>
      <c r="CMF12" s="100"/>
      <c r="CMG12" s="100"/>
      <c r="CMH12" s="100"/>
      <c r="CMI12" s="100"/>
      <c r="CMJ12" s="99"/>
      <c r="CMK12" s="97"/>
      <c r="CML12" s="97"/>
      <c r="CMM12" s="102"/>
      <c r="CMN12" s="102"/>
      <c r="CMO12" s="97"/>
      <c r="CMP12" s="100"/>
      <c r="CMQ12" s="101"/>
      <c r="CMR12" s="100"/>
      <c r="CMS12" s="100"/>
      <c r="CMT12" s="100"/>
      <c r="CMU12" s="100"/>
      <c r="CMV12" s="99"/>
      <c r="CMW12" s="97"/>
      <c r="CMX12" s="97"/>
      <c r="CMY12" s="102"/>
      <c r="CMZ12" s="102"/>
      <c r="CNA12" s="97"/>
      <c r="CNB12" s="100"/>
      <c r="CNC12" s="101"/>
      <c r="CND12" s="100"/>
      <c r="CNE12" s="100"/>
      <c r="CNF12" s="100"/>
      <c r="CNG12" s="100"/>
      <c r="CNH12" s="99"/>
      <c r="CNI12" s="97"/>
      <c r="CNJ12" s="97"/>
      <c r="CNK12" s="102"/>
      <c r="CNL12" s="102"/>
      <c r="CNM12" s="97"/>
      <c r="CNN12" s="100"/>
      <c r="CNO12" s="101"/>
      <c r="CNP12" s="100"/>
      <c r="CNQ12" s="100"/>
      <c r="CNR12" s="100"/>
      <c r="CNS12" s="100"/>
      <c r="CNT12" s="99"/>
      <c r="CNU12" s="97"/>
      <c r="CNV12" s="97"/>
      <c r="CNW12" s="102"/>
      <c r="CNX12" s="102"/>
      <c r="CNY12" s="97"/>
      <c r="CNZ12" s="100"/>
      <c r="COA12" s="101"/>
      <c r="COB12" s="100"/>
      <c r="COC12" s="100"/>
      <c r="COD12" s="100"/>
      <c r="COE12" s="100"/>
      <c r="COF12" s="99"/>
      <c r="COG12" s="97"/>
      <c r="COH12" s="97"/>
      <c r="COI12" s="102"/>
      <c r="COJ12" s="102"/>
      <c r="COK12" s="97"/>
      <c r="COL12" s="100"/>
      <c r="COM12" s="101"/>
      <c r="CON12" s="100"/>
      <c r="COO12" s="100"/>
      <c r="COP12" s="100"/>
      <c r="COQ12" s="100"/>
      <c r="COR12" s="99"/>
      <c r="COS12" s="97"/>
      <c r="COT12" s="97"/>
      <c r="COU12" s="102"/>
      <c r="COV12" s="102"/>
      <c r="COW12" s="97"/>
      <c r="COX12" s="100"/>
      <c r="COY12" s="101"/>
      <c r="COZ12" s="100"/>
      <c r="CPA12" s="100"/>
      <c r="CPB12" s="100"/>
      <c r="CPC12" s="100"/>
      <c r="CPD12" s="99"/>
      <c r="CPE12" s="97"/>
      <c r="CPF12" s="97"/>
      <c r="CPG12" s="102"/>
      <c r="CPH12" s="102"/>
      <c r="CPI12" s="97"/>
      <c r="CPJ12" s="100"/>
      <c r="CPK12" s="101"/>
      <c r="CPL12" s="100"/>
      <c r="CPM12" s="100"/>
      <c r="CPN12" s="100"/>
      <c r="CPO12" s="100"/>
      <c r="CPP12" s="99"/>
      <c r="CPQ12" s="97"/>
      <c r="CPR12" s="97"/>
      <c r="CPS12" s="102"/>
      <c r="CPT12" s="102"/>
      <c r="CPU12" s="97"/>
      <c r="CPV12" s="100"/>
      <c r="CPW12" s="101"/>
      <c r="CPX12" s="100"/>
      <c r="CPY12" s="100"/>
      <c r="CPZ12" s="100"/>
      <c r="CQA12" s="100"/>
      <c r="CQB12" s="99"/>
      <c r="CQC12" s="97"/>
      <c r="CQD12" s="97"/>
      <c r="CQE12" s="102"/>
      <c r="CQF12" s="102"/>
      <c r="CQG12" s="97"/>
      <c r="CQH12" s="100"/>
      <c r="CQI12" s="101"/>
      <c r="CQJ12" s="100"/>
      <c r="CQK12" s="100"/>
      <c r="CQL12" s="100"/>
      <c r="CQM12" s="100"/>
      <c r="CQN12" s="99"/>
      <c r="CQO12" s="97"/>
      <c r="CQP12" s="97"/>
      <c r="CQQ12" s="102"/>
      <c r="CQR12" s="102"/>
      <c r="CQS12" s="97"/>
      <c r="CQT12" s="100"/>
      <c r="CQU12" s="101"/>
      <c r="CQV12" s="100"/>
      <c r="CQW12" s="100"/>
      <c r="CQX12" s="100"/>
      <c r="CQY12" s="100"/>
      <c r="CQZ12" s="99"/>
      <c r="CRA12" s="97"/>
      <c r="CRB12" s="97"/>
      <c r="CRC12" s="102"/>
      <c r="CRD12" s="102"/>
      <c r="CRE12" s="97"/>
      <c r="CRF12" s="100"/>
      <c r="CRG12" s="101"/>
      <c r="CRH12" s="100"/>
      <c r="CRI12" s="100"/>
      <c r="CRJ12" s="100"/>
      <c r="CRK12" s="100"/>
      <c r="CRL12" s="99"/>
      <c r="CRM12" s="97"/>
      <c r="CRN12" s="97"/>
      <c r="CRO12" s="102"/>
      <c r="CRP12" s="102"/>
      <c r="CRQ12" s="97"/>
      <c r="CRR12" s="100"/>
      <c r="CRS12" s="101"/>
      <c r="CRT12" s="100"/>
      <c r="CRU12" s="100"/>
      <c r="CRV12" s="100"/>
      <c r="CRW12" s="100"/>
      <c r="CRX12" s="99"/>
      <c r="CRY12" s="97"/>
      <c r="CRZ12" s="97"/>
      <c r="CSA12" s="102"/>
      <c r="CSB12" s="102"/>
      <c r="CSC12" s="97"/>
      <c r="CSD12" s="100"/>
      <c r="CSE12" s="101"/>
      <c r="CSF12" s="100"/>
      <c r="CSG12" s="100"/>
      <c r="CSH12" s="100"/>
      <c r="CSI12" s="100"/>
      <c r="CSJ12" s="99"/>
      <c r="CSK12" s="97"/>
      <c r="CSL12" s="97"/>
      <c r="CSM12" s="102"/>
      <c r="CSN12" s="102"/>
      <c r="CSO12" s="97"/>
      <c r="CSP12" s="100"/>
      <c r="CSQ12" s="101"/>
      <c r="CSR12" s="100"/>
      <c r="CSS12" s="100"/>
      <c r="CST12" s="100"/>
      <c r="CSU12" s="100"/>
      <c r="CSV12" s="99"/>
      <c r="CSW12" s="97"/>
      <c r="CSX12" s="97"/>
      <c r="CSY12" s="102"/>
      <c r="CSZ12" s="102"/>
      <c r="CTA12" s="97"/>
      <c r="CTB12" s="100"/>
      <c r="CTC12" s="101"/>
      <c r="CTD12" s="100"/>
      <c r="CTE12" s="100"/>
      <c r="CTF12" s="100"/>
      <c r="CTG12" s="100"/>
      <c r="CTH12" s="99"/>
      <c r="CTI12" s="97"/>
      <c r="CTJ12" s="97"/>
      <c r="CTK12" s="102"/>
      <c r="CTL12" s="102"/>
      <c r="CTM12" s="97"/>
      <c r="CTN12" s="100"/>
      <c r="CTO12" s="101"/>
      <c r="CTP12" s="100"/>
      <c r="CTQ12" s="100"/>
      <c r="CTR12" s="100"/>
      <c r="CTS12" s="100"/>
      <c r="CTT12" s="99"/>
      <c r="CTU12" s="97"/>
      <c r="CTV12" s="97"/>
      <c r="CTW12" s="102"/>
      <c r="CTX12" s="102"/>
      <c r="CTY12" s="97"/>
      <c r="CTZ12" s="100"/>
      <c r="CUA12" s="101"/>
      <c r="CUB12" s="100"/>
      <c r="CUC12" s="100"/>
      <c r="CUD12" s="100"/>
      <c r="CUE12" s="100"/>
      <c r="CUF12" s="99"/>
      <c r="CUG12" s="97"/>
      <c r="CUH12" s="97"/>
      <c r="CUI12" s="102"/>
      <c r="CUJ12" s="102"/>
      <c r="CUK12" s="97"/>
      <c r="CUL12" s="100"/>
      <c r="CUM12" s="101"/>
      <c r="CUN12" s="100"/>
      <c r="CUO12" s="100"/>
      <c r="CUP12" s="100"/>
      <c r="CUQ12" s="100"/>
      <c r="CUR12" s="99"/>
      <c r="CUS12" s="97"/>
      <c r="CUT12" s="97"/>
      <c r="CUU12" s="102"/>
      <c r="CUV12" s="102"/>
      <c r="CUW12" s="97"/>
      <c r="CUX12" s="100"/>
      <c r="CUY12" s="101"/>
      <c r="CUZ12" s="100"/>
      <c r="CVA12" s="100"/>
      <c r="CVB12" s="100"/>
      <c r="CVC12" s="100"/>
      <c r="CVD12" s="99"/>
      <c r="CVE12" s="97"/>
      <c r="CVF12" s="97"/>
      <c r="CVG12" s="102"/>
      <c r="CVH12" s="102"/>
      <c r="CVI12" s="97"/>
      <c r="CVJ12" s="100"/>
      <c r="CVK12" s="101"/>
      <c r="CVL12" s="100"/>
      <c r="CVM12" s="100"/>
      <c r="CVN12" s="100"/>
      <c r="CVO12" s="100"/>
      <c r="CVP12" s="99"/>
      <c r="CVQ12" s="97"/>
      <c r="CVR12" s="97"/>
      <c r="CVS12" s="102"/>
      <c r="CVT12" s="102"/>
      <c r="CVU12" s="97"/>
      <c r="CVV12" s="100"/>
      <c r="CVW12" s="101"/>
      <c r="CVX12" s="100"/>
      <c r="CVY12" s="100"/>
      <c r="CVZ12" s="100"/>
      <c r="CWA12" s="100"/>
      <c r="CWB12" s="99"/>
      <c r="CWC12" s="97"/>
      <c r="CWD12" s="97"/>
      <c r="CWE12" s="102"/>
      <c r="CWF12" s="102"/>
      <c r="CWG12" s="97"/>
      <c r="CWH12" s="100"/>
      <c r="CWI12" s="101"/>
      <c r="CWJ12" s="100"/>
      <c r="CWK12" s="100"/>
      <c r="CWL12" s="100"/>
      <c r="CWM12" s="100"/>
      <c r="CWN12" s="99"/>
      <c r="CWO12" s="97"/>
      <c r="CWP12" s="97"/>
      <c r="CWQ12" s="102"/>
      <c r="CWR12" s="102"/>
      <c r="CWS12" s="97"/>
      <c r="CWT12" s="100"/>
      <c r="CWU12" s="101"/>
      <c r="CWV12" s="100"/>
      <c r="CWW12" s="100"/>
      <c r="CWX12" s="100"/>
      <c r="CWY12" s="100"/>
      <c r="CWZ12" s="99"/>
      <c r="CXA12" s="97"/>
      <c r="CXB12" s="97"/>
      <c r="CXC12" s="102"/>
      <c r="CXD12" s="102"/>
      <c r="CXE12" s="97"/>
      <c r="CXF12" s="100"/>
      <c r="CXG12" s="101"/>
      <c r="CXH12" s="100"/>
      <c r="CXI12" s="100"/>
      <c r="CXJ12" s="100"/>
      <c r="CXK12" s="100"/>
      <c r="CXL12" s="99"/>
      <c r="CXM12" s="97"/>
      <c r="CXN12" s="97"/>
      <c r="CXO12" s="102"/>
      <c r="CXP12" s="102"/>
      <c r="CXQ12" s="97"/>
      <c r="CXR12" s="100"/>
      <c r="CXS12" s="101"/>
      <c r="CXT12" s="100"/>
      <c r="CXU12" s="100"/>
      <c r="CXV12" s="100"/>
      <c r="CXW12" s="100"/>
      <c r="CXX12" s="99"/>
      <c r="CXY12" s="97"/>
      <c r="CXZ12" s="97"/>
      <c r="CYA12" s="102"/>
      <c r="CYB12" s="102"/>
      <c r="CYC12" s="97"/>
      <c r="CYD12" s="100"/>
      <c r="CYE12" s="101"/>
      <c r="CYF12" s="100"/>
      <c r="CYG12" s="100"/>
      <c r="CYH12" s="100"/>
      <c r="CYI12" s="100"/>
      <c r="CYJ12" s="99"/>
      <c r="CYK12" s="97"/>
      <c r="CYL12" s="97"/>
      <c r="CYM12" s="102"/>
      <c r="CYN12" s="102"/>
      <c r="CYO12" s="97"/>
      <c r="CYP12" s="100"/>
      <c r="CYQ12" s="101"/>
      <c r="CYR12" s="100"/>
      <c r="CYS12" s="100"/>
      <c r="CYT12" s="100"/>
      <c r="CYU12" s="100"/>
      <c r="CYV12" s="99"/>
      <c r="CYW12" s="97"/>
      <c r="CYX12" s="97"/>
      <c r="CYY12" s="102"/>
      <c r="CYZ12" s="102"/>
      <c r="CZA12" s="97"/>
      <c r="CZB12" s="100"/>
      <c r="CZC12" s="101"/>
      <c r="CZD12" s="100"/>
      <c r="CZE12" s="100"/>
      <c r="CZF12" s="100"/>
      <c r="CZG12" s="100"/>
      <c r="CZH12" s="99"/>
      <c r="CZI12" s="97"/>
      <c r="CZJ12" s="97"/>
      <c r="CZK12" s="102"/>
      <c r="CZL12" s="102"/>
      <c r="CZM12" s="97"/>
      <c r="CZN12" s="100"/>
      <c r="CZO12" s="101"/>
      <c r="CZP12" s="100"/>
      <c r="CZQ12" s="100"/>
      <c r="CZR12" s="100"/>
      <c r="CZS12" s="100"/>
      <c r="CZT12" s="99"/>
      <c r="CZU12" s="97"/>
      <c r="CZV12" s="97"/>
      <c r="CZW12" s="102"/>
      <c r="CZX12" s="102"/>
      <c r="CZY12" s="97"/>
      <c r="CZZ12" s="100"/>
      <c r="DAA12" s="101"/>
      <c r="DAB12" s="100"/>
      <c r="DAC12" s="100"/>
      <c r="DAD12" s="100"/>
      <c r="DAE12" s="100"/>
      <c r="DAF12" s="99"/>
      <c r="DAG12" s="97"/>
      <c r="DAH12" s="97"/>
      <c r="DAI12" s="102"/>
      <c r="DAJ12" s="102"/>
      <c r="DAK12" s="97"/>
      <c r="DAL12" s="100"/>
      <c r="DAM12" s="101"/>
      <c r="DAN12" s="100"/>
      <c r="DAO12" s="100"/>
      <c r="DAP12" s="100"/>
      <c r="DAQ12" s="100"/>
      <c r="DAR12" s="99"/>
      <c r="DAS12" s="97"/>
      <c r="DAT12" s="97"/>
      <c r="DAU12" s="102"/>
      <c r="DAV12" s="102"/>
      <c r="DAW12" s="97"/>
      <c r="DAX12" s="100"/>
      <c r="DAY12" s="101"/>
      <c r="DAZ12" s="100"/>
      <c r="DBA12" s="100"/>
      <c r="DBB12" s="100"/>
      <c r="DBC12" s="100"/>
      <c r="DBD12" s="99"/>
      <c r="DBE12" s="97"/>
      <c r="DBF12" s="97"/>
      <c r="DBG12" s="102"/>
      <c r="DBH12" s="102"/>
      <c r="DBI12" s="97"/>
      <c r="DBJ12" s="100"/>
      <c r="DBK12" s="101"/>
      <c r="DBL12" s="100"/>
      <c r="DBM12" s="100"/>
      <c r="DBN12" s="100"/>
      <c r="DBO12" s="100"/>
      <c r="DBP12" s="99"/>
      <c r="DBQ12" s="97"/>
      <c r="DBR12" s="97"/>
      <c r="DBS12" s="102"/>
      <c r="DBT12" s="102"/>
      <c r="DBU12" s="97"/>
      <c r="DBV12" s="100"/>
      <c r="DBW12" s="101"/>
      <c r="DBX12" s="100"/>
      <c r="DBY12" s="100"/>
      <c r="DBZ12" s="100"/>
      <c r="DCA12" s="100"/>
      <c r="DCB12" s="99"/>
      <c r="DCC12" s="97"/>
      <c r="DCD12" s="97"/>
      <c r="DCE12" s="102"/>
      <c r="DCF12" s="102"/>
      <c r="DCG12" s="97"/>
      <c r="DCH12" s="100"/>
      <c r="DCI12" s="101"/>
      <c r="DCJ12" s="100"/>
      <c r="DCK12" s="100"/>
      <c r="DCL12" s="100"/>
      <c r="DCM12" s="100"/>
      <c r="DCN12" s="99"/>
      <c r="DCO12" s="97"/>
      <c r="DCP12" s="97"/>
      <c r="DCQ12" s="102"/>
      <c r="DCR12" s="102"/>
      <c r="DCS12" s="97"/>
      <c r="DCT12" s="100"/>
      <c r="DCU12" s="101"/>
      <c r="DCV12" s="100"/>
      <c r="DCW12" s="100"/>
      <c r="DCX12" s="100"/>
      <c r="DCY12" s="100"/>
      <c r="DCZ12" s="99"/>
      <c r="DDA12" s="97"/>
      <c r="DDB12" s="97"/>
      <c r="DDC12" s="102"/>
      <c r="DDD12" s="102"/>
      <c r="DDE12" s="97"/>
      <c r="DDF12" s="100"/>
      <c r="DDG12" s="101"/>
      <c r="DDH12" s="100"/>
      <c r="DDI12" s="100"/>
      <c r="DDJ12" s="100"/>
      <c r="DDK12" s="100"/>
      <c r="DDL12" s="99"/>
      <c r="DDM12" s="97"/>
      <c r="DDN12" s="97"/>
      <c r="DDO12" s="102"/>
      <c r="DDP12" s="102"/>
      <c r="DDQ12" s="97"/>
      <c r="DDR12" s="100"/>
      <c r="DDS12" s="101"/>
      <c r="DDT12" s="100"/>
      <c r="DDU12" s="100"/>
      <c r="DDV12" s="100"/>
      <c r="DDW12" s="100"/>
      <c r="DDX12" s="99"/>
      <c r="DDY12" s="97"/>
      <c r="DDZ12" s="97"/>
      <c r="DEA12" s="102"/>
      <c r="DEB12" s="102"/>
      <c r="DEC12" s="97"/>
      <c r="DED12" s="100"/>
      <c r="DEE12" s="101"/>
      <c r="DEF12" s="100"/>
      <c r="DEG12" s="100"/>
      <c r="DEH12" s="100"/>
      <c r="DEI12" s="100"/>
      <c r="DEJ12" s="99"/>
      <c r="DEK12" s="97"/>
      <c r="DEL12" s="97"/>
      <c r="DEM12" s="102"/>
      <c r="DEN12" s="102"/>
      <c r="DEO12" s="97"/>
      <c r="DEP12" s="100"/>
      <c r="DEQ12" s="101"/>
      <c r="DER12" s="100"/>
      <c r="DES12" s="100"/>
      <c r="DET12" s="100"/>
      <c r="DEU12" s="100"/>
      <c r="DEV12" s="99"/>
      <c r="DEW12" s="97"/>
      <c r="DEX12" s="97"/>
      <c r="DEY12" s="102"/>
      <c r="DEZ12" s="102"/>
      <c r="DFA12" s="97"/>
      <c r="DFB12" s="100"/>
      <c r="DFC12" s="101"/>
      <c r="DFD12" s="100"/>
      <c r="DFE12" s="100"/>
      <c r="DFF12" s="100"/>
      <c r="DFG12" s="100"/>
      <c r="DFH12" s="99"/>
      <c r="DFI12" s="97"/>
      <c r="DFJ12" s="97"/>
      <c r="DFK12" s="102"/>
      <c r="DFL12" s="102"/>
      <c r="DFM12" s="97"/>
      <c r="DFN12" s="100"/>
      <c r="DFO12" s="101"/>
      <c r="DFP12" s="100"/>
      <c r="DFQ12" s="100"/>
      <c r="DFR12" s="100"/>
      <c r="DFS12" s="100"/>
      <c r="DFT12" s="99"/>
      <c r="DFU12" s="97"/>
      <c r="DFV12" s="97"/>
      <c r="DFW12" s="102"/>
      <c r="DFX12" s="102"/>
      <c r="DFY12" s="97"/>
      <c r="DFZ12" s="100"/>
      <c r="DGA12" s="101"/>
      <c r="DGB12" s="100"/>
      <c r="DGC12" s="100"/>
      <c r="DGD12" s="100"/>
      <c r="DGE12" s="100"/>
      <c r="DGF12" s="99"/>
      <c r="DGG12" s="97"/>
      <c r="DGH12" s="97"/>
      <c r="DGI12" s="102"/>
      <c r="DGJ12" s="102"/>
      <c r="DGK12" s="97"/>
      <c r="DGL12" s="100"/>
      <c r="DGM12" s="101"/>
      <c r="DGN12" s="100"/>
      <c r="DGO12" s="100"/>
      <c r="DGP12" s="100"/>
      <c r="DGQ12" s="100"/>
      <c r="DGR12" s="99"/>
      <c r="DGS12" s="97"/>
      <c r="DGT12" s="97"/>
      <c r="DGU12" s="102"/>
      <c r="DGV12" s="102"/>
      <c r="DGW12" s="97"/>
      <c r="DGX12" s="100"/>
      <c r="DGY12" s="101"/>
      <c r="DGZ12" s="100"/>
      <c r="DHA12" s="100"/>
      <c r="DHB12" s="100"/>
      <c r="DHC12" s="100"/>
      <c r="DHD12" s="99"/>
      <c r="DHE12" s="97"/>
      <c r="DHF12" s="97"/>
      <c r="DHG12" s="102"/>
      <c r="DHH12" s="102"/>
      <c r="DHI12" s="97"/>
      <c r="DHJ12" s="100"/>
      <c r="DHK12" s="101"/>
      <c r="DHL12" s="100"/>
      <c r="DHM12" s="100"/>
      <c r="DHN12" s="100"/>
      <c r="DHO12" s="100"/>
      <c r="DHP12" s="99"/>
      <c r="DHQ12" s="97"/>
      <c r="DHR12" s="97"/>
      <c r="DHS12" s="102"/>
      <c r="DHT12" s="102"/>
      <c r="DHU12" s="97"/>
      <c r="DHV12" s="100"/>
      <c r="DHW12" s="101"/>
      <c r="DHX12" s="100"/>
      <c r="DHY12" s="100"/>
      <c r="DHZ12" s="100"/>
      <c r="DIA12" s="100"/>
      <c r="DIB12" s="99"/>
      <c r="DIC12" s="97"/>
      <c r="DID12" s="97"/>
      <c r="DIE12" s="102"/>
      <c r="DIF12" s="102"/>
      <c r="DIG12" s="97"/>
      <c r="DIH12" s="100"/>
      <c r="DII12" s="101"/>
      <c r="DIJ12" s="100"/>
      <c r="DIK12" s="100"/>
      <c r="DIL12" s="100"/>
      <c r="DIM12" s="100"/>
      <c r="DIN12" s="99"/>
      <c r="DIO12" s="97"/>
      <c r="DIP12" s="97"/>
      <c r="DIQ12" s="102"/>
      <c r="DIR12" s="102"/>
      <c r="DIS12" s="97"/>
      <c r="DIT12" s="100"/>
      <c r="DIU12" s="101"/>
      <c r="DIV12" s="100"/>
      <c r="DIW12" s="100"/>
      <c r="DIX12" s="100"/>
      <c r="DIY12" s="100"/>
      <c r="DIZ12" s="99"/>
      <c r="DJA12" s="97"/>
      <c r="DJB12" s="97"/>
      <c r="DJC12" s="102"/>
      <c r="DJD12" s="102"/>
      <c r="DJE12" s="97"/>
      <c r="DJF12" s="100"/>
      <c r="DJG12" s="101"/>
      <c r="DJH12" s="100"/>
      <c r="DJI12" s="100"/>
      <c r="DJJ12" s="100"/>
      <c r="DJK12" s="100"/>
      <c r="DJL12" s="99"/>
      <c r="DJM12" s="97"/>
      <c r="DJN12" s="97"/>
      <c r="DJO12" s="102"/>
      <c r="DJP12" s="102"/>
      <c r="DJQ12" s="97"/>
      <c r="DJR12" s="100"/>
      <c r="DJS12" s="101"/>
      <c r="DJT12" s="100"/>
      <c r="DJU12" s="100"/>
      <c r="DJV12" s="100"/>
      <c r="DJW12" s="100"/>
      <c r="DJX12" s="99"/>
      <c r="DJY12" s="97"/>
      <c r="DJZ12" s="97"/>
      <c r="DKA12" s="102"/>
      <c r="DKB12" s="102"/>
      <c r="DKC12" s="97"/>
      <c r="DKD12" s="100"/>
      <c r="DKE12" s="101"/>
      <c r="DKF12" s="100"/>
      <c r="DKG12" s="100"/>
      <c r="DKH12" s="100"/>
      <c r="DKI12" s="100"/>
      <c r="DKJ12" s="99"/>
      <c r="DKK12" s="97"/>
      <c r="DKL12" s="97"/>
      <c r="DKM12" s="102"/>
      <c r="DKN12" s="102"/>
      <c r="DKO12" s="97"/>
      <c r="DKP12" s="100"/>
      <c r="DKQ12" s="101"/>
      <c r="DKR12" s="100"/>
      <c r="DKS12" s="100"/>
      <c r="DKT12" s="100"/>
      <c r="DKU12" s="100"/>
      <c r="DKV12" s="99"/>
      <c r="DKW12" s="97"/>
      <c r="DKX12" s="97"/>
      <c r="DKY12" s="102"/>
      <c r="DKZ12" s="102"/>
      <c r="DLA12" s="97"/>
      <c r="DLB12" s="100"/>
      <c r="DLC12" s="101"/>
      <c r="DLD12" s="100"/>
      <c r="DLE12" s="100"/>
      <c r="DLF12" s="100"/>
      <c r="DLG12" s="100"/>
      <c r="DLH12" s="99"/>
      <c r="DLI12" s="97"/>
      <c r="DLJ12" s="97"/>
      <c r="DLK12" s="102"/>
      <c r="DLL12" s="102"/>
      <c r="DLM12" s="97"/>
      <c r="DLN12" s="100"/>
      <c r="DLO12" s="101"/>
      <c r="DLP12" s="100"/>
      <c r="DLQ12" s="100"/>
      <c r="DLR12" s="100"/>
      <c r="DLS12" s="100"/>
      <c r="DLT12" s="99"/>
      <c r="DLU12" s="97"/>
      <c r="DLV12" s="97"/>
      <c r="DLW12" s="102"/>
      <c r="DLX12" s="102"/>
      <c r="DLY12" s="97"/>
      <c r="DLZ12" s="100"/>
      <c r="DMA12" s="101"/>
      <c r="DMB12" s="100"/>
      <c r="DMC12" s="100"/>
      <c r="DMD12" s="100"/>
      <c r="DME12" s="100"/>
      <c r="DMF12" s="99"/>
      <c r="DMG12" s="97"/>
      <c r="DMH12" s="97"/>
      <c r="DMI12" s="102"/>
      <c r="DMJ12" s="102"/>
      <c r="DMK12" s="97"/>
      <c r="DML12" s="100"/>
      <c r="DMM12" s="101"/>
      <c r="DMN12" s="100"/>
      <c r="DMO12" s="100"/>
      <c r="DMP12" s="100"/>
      <c r="DMQ12" s="100"/>
      <c r="DMR12" s="99"/>
      <c r="DMS12" s="97"/>
      <c r="DMT12" s="97"/>
      <c r="DMU12" s="102"/>
      <c r="DMV12" s="102"/>
      <c r="DMW12" s="97"/>
      <c r="DMX12" s="100"/>
      <c r="DMY12" s="101"/>
      <c r="DMZ12" s="100"/>
      <c r="DNA12" s="100"/>
      <c r="DNB12" s="100"/>
      <c r="DNC12" s="100"/>
      <c r="DND12" s="99"/>
      <c r="DNE12" s="97"/>
      <c r="DNF12" s="97"/>
      <c r="DNG12" s="102"/>
      <c r="DNH12" s="102"/>
      <c r="DNI12" s="97"/>
      <c r="DNJ12" s="100"/>
      <c r="DNK12" s="101"/>
      <c r="DNL12" s="100"/>
      <c r="DNM12" s="100"/>
      <c r="DNN12" s="100"/>
      <c r="DNO12" s="100"/>
      <c r="DNP12" s="99"/>
      <c r="DNQ12" s="97"/>
      <c r="DNR12" s="97"/>
      <c r="DNS12" s="102"/>
      <c r="DNT12" s="102"/>
      <c r="DNU12" s="97"/>
      <c r="DNV12" s="100"/>
      <c r="DNW12" s="101"/>
      <c r="DNX12" s="100"/>
      <c r="DNY12" s="100"/>
      <c r="DNZ12" s="100"/>
      <c r="DOA12" s="100"/>
      <c r="DOB12" s="99"/>
      <c r="DOC12" s="97"/>
      <c r="DOD12" s="97"/>
      <c r="DOE12" s="102"/>
      <c r="DOF12" s="102"/>
      <c r="DOG12" s="97"/>
      <c r="DOH12" s="100"/>
      <c r="DOI12" s="101"/>
      <c r="DOJ12" s="100"/>
      <c r="DOK12" s="100"/>
      <c r="DOL12" s="100"/>
      <c r="DOM12" s="100"/>
      <c r="DON12" s="99"/>
      <c r="DOO12" s="97"/>
      <c r="DOP12" s="97"/>
      <c r="DOQ12" s="102"/>
      <c r="DOR12" s="102"/>
      <c r="DOS12" s="97"/>
      <c r="DOT12" s="100"/>
      <c r="DOU12" s="101"/>
      <c r="DOV12" s="100"/>
      <c r="DOW12" s="100"/>
      <c r="DOX12" s="100"/>
      <c r="DOY12" s="100"/>
      <c r="DOZ12" s="99"/>
      <c r="DPA12" s="97"/>
      <c r="DPB12" s="97"/>
      <c r="DPC12" s="102"/>
      <c r="DPD12" s="102"/>
      <c r="DPE12" s="97"/>
      <c r="DPF12" s="100"/>
      <c r="DPG12" s="101"/>
      <c r="DPH12" s="100"/>
      <c r="DPI12" s="100"/>
      <c r="DPJ12" s="100"/>
      <c r="DPK12" s="100"/>
      <c r="DPL12" s="99"/>
      <c r="DPM12" s="97"/>
      <c r="DPN12" s="97"/>
      <c r="DPO12" s="102"/>
      <c r="DPP12" s="102"/>
      <c r="DPQ12" s="97"/>
      <c r="DPR12" s="100"/>
      <c r="DPS12" s="101"/>
      <c r="DPT12" s="100"/>
      <c r="DPU12" s="100"/>
      <c r="DPV12" s="100"/>
      <c r="DPW12" s="100"/>
      <c r="DPX12" s="99"/>
      <c r="DPY12" s="97"/>
      <c r="DPZ12" s="97"/>
      <c r="DQA12" s="102"/>
      <c r="DQB12" s="102"/>
      <c r="DQC12" s="97"/>
      <c r="DQD12" s="100"/>
      <c r="DQE12" s="101"/>
      <c r="DQF12" s="100"/>
      <c r="DQG12" s="100"/>
      <c r="DQH12" s="100"/>
      <c r="DQI12" s="100"/>
      <c r="DQJ12" s="99"/>
      <c r="DQK12" s="97"/>
      <c r="DQL12" s="97"/>
      <c r="DQM12" s="102"/>
      <c r="DQN12" s="102"/>
      <c r="DQO12" s="97"/>
      <c r="DQP12" s="100"/>
      <c r="DQQ12" s="101"/>
      <c r="DQR12" s="100"/>
      <c r="DQS12" s="100"/>
      <c r="DQT12" s="100"/>
      <c r="DQU12" s="100"/>
      <c r="DQV12" s="99"/>
      <c r="DQW12" s="97"/>
      <c r="DQX12" s="97"/>
      <c r="DQY12" s="102"/>
      <c r="DQZ12" s="102"/>
      <c r="DRA12" s="97"/>
      <c r="DRB12" s="100"/>
      <c r="DRC12" s="101"/>
      <c r="DRD12" s="100"/>
      <c r="DRE12" s="100"/>
      <c r="DRF12" s="100"/>
      <c r="DRG12" s="100"/>
      <c r="DRH12" s="99"/>
      <c r="DRI12" s="97"/>
      <c r="DRJ12" s="97"/>
      <c r="DRK12" s="102"/>
      <c r="DRL12" s="102"/>
      <c r="DRM12" s="97"/>
      <c r="DRN12" s="100"/>
      <c r="DRO12" s="101"/>
      <c r="DRP12" s="100"/>
      <c r="DRQ12" s="100"/>
      <c r="DRR12" s="100"/>
      <c r="DRS12" s="100"/>
      <c r="DRT12" s="99"/>
      <c r="DRU12" s="97"/>
      <c r="DRV12" s="97"/>
      <c r="DRW12" s="102"/>
      <c r="DRX12" s="102"/>
      <c r="DRY12" s="97"/>
      <c r="DRZ12" s="100"/>
      <c r="DSA12" s="101"/>
      <c r="DSB12" s="100"/>
      <c r="DSC12" s="100"/>
      <c r="DSD12" s="100"/>
      <c r="DSE12" s="100"/>
      <c r="DSF12" s="99"/>
      <c r="DSG12" s="97"/>
      <c r="DSH12" s="97"/>
      <c r="DSI12" s="102"/>
      <c r="DSJ12" s="102"/>
      <c r="DSK12" s="97"/>
      <c r="DSL12" s="100"/>
      <c r="DSM12" s="101"/>
      <c r="DSN12" s="100"/>
      <c r="DSO12" s="100"/>
      <c r="DSP12" s="100"/>
      <c r="DSQ12" s="100"/>
      <c r="DSR12" s="99"/>
      <c r="DSS12" s="97"/>
      <c r="DST12" s="97"/>
      <c r="DSU12" s="102"/>
      <c r="DSV12" s="102"/>
      <c r="DSW12" s="97"/>
      <c r="DSX12" s="100"/>
      <c r="DSY12" s="101"/>
      <c r="DSZ12" s="100"/>
      <c r="DTA12" s="100"/>
      <c r="DTB12" s="100"/>
      <c r="DTC12" s="100"/>
      <c r="DTD12" s="99"/>
      <c r="DTE12" s="97"/>
      <c r="DTF12" s="97"/>
      <c r="DTG12" s="102"/>
      <c r="DTH12" s="102"/>
      <c r="DTI12" s="97"/>
      <c r="DTJ12" s="100"/>
      <c r="DTK12" s="101"/>
      <c r="DTL12" s="100"/>
      <c r="DTM12" s="100"/>
      <c r="DTN12" s="100"/>
      <c r="DTO12" s="100"/>
      <c r="DTP12" s="99"/>
      <c r="DTQ12" s="97"/>
      <c r="DTR12" s="97"/>
      <c r="DTS12" s="102"/>
      <c r="DTT12" s="102"/>
      <c r="DTU12" s="97"/>
      <c r="DTV12" s="100"/>
      <c r="DTW12" s="101"/>
      <c r="DTX12" s="100"/>
      <c r="DTY12" s="100"/>
      <c r="DTZ12" s="100"/>
      <c r="DUA12" s="100"/>
      <c r="DUB12" s="99"/>
      <c r="DUC12" s="97"/>
      <c r="DUD12" s="97"/>
      <c r="DUE12" s="102"/>
      <c r="DUF12" s="102"/>
      <c r="DUG12" s="97"/>
      <c r="DUH12" s="100"/>
      <c r="DUI12" s="101"/>
      <c r="DUJ12" s="100"/>
      <c r="DUK12" s="100"/>
      <c r="DUL12" s="100"/>
      <c r="DUM12" s="100"/>
      <c r="DUN12" s="99"/>
      <c r="DUO12" s="97"/>
      <c r="DUP12" s="97"/>
      <c r="DUQ12" s="102"/>
      <c r="DUR12" s="102"/>
      <c r="DUS12" s="97"/>
      <c r="DUT12" s="100"/>
      <c r="DUU12" s="101"/>
      <c r="DUV12" s="100"/>
      <c r="DUW12" s="100"/>
      <c r="DUX12" s="100"/>
      <c r="DUY12" s="100"/>
      <c r="DUZ12" s="99"/>
      <c r="DVA12" s="97"/>
      <c r="DVB12" s="97"/>
      <c r="DVC12" s="102"/>
      <c r="DVD12" s="102"/>
      <c r="DVE12" s="97"/>
      <c r="DVF12" s="100"/>
      <c r="DVG12" s="101"/>
      <c r="DVH12" s="100"/>
      <c r="DVI12" s="100"/>
      <c r="DVJ12" s="100"/>
      <c r="DVK12" s="100"/>
      <c r="DVL12" s="99"/>
      <c r="DVM12" s="97"/>
      <c r="DVN12" s="97"/>
      <c r="DVO12" s="102"/>
      <c r="DVP12" s="102"/>
      <c r="DVQ12" s="97"/>
      <c r="DVR12" s="100"/>
      <c r="DVS12" s="101"/>
      <c r="DVT12" s="100"/>
      <c r="DVU12" s="100"/>
      <c r="DVV12" s="100"/>
      <c r="DVW12" s="100"/>
      <c r="DVX12" s="99"/>
      <c r="DVY12" s="97"/>
      <c r="DVZ12" s="97"/>
      <c r="DWA12" s="102"/>
      <c r="DWB12" s="102"/>
      <c r="DWC12" s="97"/>
      <c r="DWD12" s="100"/>
      <c r="DWE12" s="101"/>
      <c r="DWF12" s="100"/>
      <c r="DWG12" s="100"/>
      <c r="DWH12" s="100"/>
      <c r="DWI12" s="100"/>
      <c r="DWJ12" s="99"/>
      <c r="DWK12" s="97"/>
      <c r="DWL12" s="97"/>
      <c r="DWM12" s="102"/>
      <c r="DWN12" s="102"/>
      <c r="DWO12" s="97"/>
      <c r="DWP12" s="100"/>
      <c r="DWQ12" s="101"/>
      <c r="DWR12" s="100"/>
      <c r="DWS12" s="100"/>
      <c r="DWT12" s="100"/>
      <c r="DWU12" s="100"/>
      <c r="DWV12" s="99"/>
      <c r="DWW12" s="97"/>
      <c r="DWX12" s="97"/>
      <c r="DWY12" s="102"/>
      <c r="DWZ12" s="102"/>
      <c r="DXA12" s="97"/>
      <c r="DXB12" s="100"/>
      <c r="DXC12" s="101"/>
      <c r="DXD12" s="100"/>
      <c r="DXE12" s="100"/>
      <c r="DXF12" s="100"/>
      <c r="DXG12" s="100"/>
      <c r="DXH12" s="99"/>
      <c r="DXI12" s="97"/>
      <c r="DXJ12" s="97"/>
      <c r="DXK12" s="102"/>
      <c r="DXL12" s="102"/>
      <c r="DXM12" s="97"/>
      <c r="DXN12" s="100"/>
      <c r="DXO12" s="101"/>
      <c r="DXP12" s="100"/>
      <c r="DXQ12" s="100"/>
      <c r="DXR12" s="100"/>
      <c r="DXS12" s="100"/>
      <c r="DXT12" s="99"/>
      <c r="DXU12" s="97"/>
      <c r="DXV12" s="97"/>
      <c r="DXW12" s="102"/>
      <c r="DXX12" s="102"/>
      <c r="DXY12" s="97"/>
      <c r="DXZ12" s="100"/>
      <c r="DYA12" s="101"/>
      <c r="DYB12" s="100"/>
      <c r="DYC12" s="100"/>
      <c r="DYD12" s="100"/>
      <c r="DYE12" s="100"/>
      <c r="DYF12" s="99"/>
      <c r="DYG12" s="97"/>
      <c r="DYH12" s="97"/>
      <c r="DYI12" s="102"/>
      <c r="DYJ12" s="102"/>
      <c r="DYK12" s="97"/>
      <c r="DYL12" s="100"/>
      <c r="DYM12" s="101"/>
      <c r="DYN12" s="100"/>
      <c r="DYO12" s="100"/>
      <c r="DYP12" s="100"/>
      <c r="DYQ12" s="100"/>
      <c r="DYR12" s="99"/>
      <c r="DYS12" s="97"/>
      <c r="DYT12" s="97"/>
      <c r="DYU12" s="102"/>
      <c r="DYV12" s="102"/>
      <c r="DYW12" s="97"/>
      <c r="DYX12" s="100"/>
      <c r="DYY12" s="101"/>
      <c r="DYZ12" s="100"/>
      <c r="DZA12" s="100"/>
      <c r="DZB12" s="100"/>
      <c r="DZC12" s="100"/>
      <c r="DZD12" s="99"/>
      <c r="DZE12" s="97"/>
      <c r="DZF12" s="97"/>
      <c r="DZG12" s="102"/>
      <c r="DZH12" s="102"/>
      <c r="DZI12" s="97"/>
      <c r="DZJ12" s="100"/>
      <c r="DZK12" s="101"/>
      <c r="DZL12" s="100"/>
      <c r="DZM12" s="100"/>
      <c r="DZN12" s="100"/>
      <c r="DZO12" s="100"/>
      <c r="DZP12" s="99"/>
      <c r="DZQ12" s="97"/>
      <c r="DZR12" s="97"/>
      <c r="DZS12" s="102"/>
      <c r="DZT12" s="102"/>
      <c r="DZU12" s="97"/>
      <c r="DZV12" s="100"/>
      <c r="DZW12" s="101"/>
      <c r="DZX12" s="100"/>
      <c r="DZY12" s="100"/>
      <c r="DZZ12" s="100"/>
      <c r="EAA12" s="100"/>
      <c r="EAB12" s="99"/>
      <c r="EAC12" s="97"/>
      <c r="EAD12" s="97"/>
      <c r="EAE12" s="102"/>
      <c r="EAF12" s="102"/>
      <c r="EAG12" s="97"/>
      <c r="EAH12" s="100"/>
      <c r="EAI12" s="101"/>
      <c r="EAJ12" s="100"/>
      <c r="EAK12" s="100"/>
      <c r="EAL12" s="100"/>
      <c r="EAM12" s="100"/>
      <c r="EAN12" s="99"/>
      <c r="EAO12" s="97"/>
      <c r="EAP12" s="97"/>
      <c r="EAQ12" s="102"/>
      <c r="EAR12" s="102"/>
      <c r="EAS12" s="97"/>
      <c r="EAT12" s="100"/>
      <c r="EAU12" s="101"/>
      <c r="EAV12" s="100"/>
      <c r="EAW12" s="100"/>
      <c r="EAX12" s="100"/>
      <c r="EAY12" s="100"/>
      <c r="EAZ12" s="99"/>
      <c r="EBA12" s="97"/>
      <c r="EBB12" s="97"/>
      <c r="EBC12" s="102"/>
      <c r="EBD12" s="102"/>
      <c r="EBE12" s="97"/>
      <c r="EBF12" s="100"/>
      <c r="EBG12" s="101"/>
      <c r="EBH12" s="100"/>
      <c r="EBI12" s="100"/>
      <c r="EBJ12" s="100"/>
      <c r="EBK12" s="100"/>
      <c r="EBL12" s="99"/>
      <c r="EBM12" s="97"/>
      <c r="EBN12" s="97"/>
      <c r="EBO12" s="102"/>
      <c r="EBP12" s="102"/>
      <c r="EBQ12" s="97"/>
      <c r="EBR12" s="100"/>
      <c r="EBS12" s="101"/>
      <c r="EBT12" s="100"/>
      <c r="EBU12" s="100"/>
      <c r="EBV12" s="100"/>
      <c r="EBW12" s="100"/>
      <c r="EBX12" s="99"/>
      <c r="EBY12" s="97"/>
      <c r="EBZ12" s="97"/>
      <c r="ECA12" s="102"/>
      <c r="ECB12" s="102"/>
      <c r="ECC12" s="97"/>
      <c r="ECD12" s="100"/>
      <c r="ECE12" s="101"/>
      <c r="ECF12" s="100"/>
      <c r="ECG12" s="100"/>
      <c r="ECH12" s="100"/>
      <c r="ECI12" s="100"/>
      <c r="ECJ12" s="99"/>
      <c r="ECK12" s="97"/>
      <c r="ECL12" s="97"/>
      <c r="ECM12" s="102"/>
      <c r="ECN12" s="102"/>
      <c r="ECO12" s="97"/>
      <c r="ECP12" s="100"/>
      <c r="ECQ12" s="101"/>
      <c r="ECR12" s="100"/>
      <c r="ECS12" s="100"/>
      <c r="ECT12" s="100"/>
      <c r="ECU12" s="100"/>
      <c r="ECV12" s="99"/>
      <c r="ECW12" s="97"/>
      <c r="ECX12" s="97"/>
      <c r="ECY12" s="102"/>
      <c r="ECZ12" s="102"/>
      <c r="EDA12" s="97"/>
      <c r="EDB12" s="100"/>
      <c r="EDC12" s="101"/>
      <c r="EDD12" s="100"/>
      <c r="EDE12" s="100"/>
      <c r="EDF12" s="100"/>
      <c r="EDG12" s="100"/>
      <c r="EDH12" s="99"/>
      <c r="EDI12" s="97"/>
      <c r="EDJ12" s="97"/>
      <c r="EDK12" s="102"/>
      <c r="EDL12" s="102"/>
      <c r="EDM12" s="97"/>
      <c r="EDN12" s="100"/>
      <c r="EDO12" s="101"/>
      <c r="EDP12" s="100"/>
      <c r="EDQ12" s="100"/>
      <c r="EDR12" s="100"/>
      <c r="EDS12" s="100"/>
      <c r="EDT12" s="99"/>
      <c r="EDU12" s="97"/>
      <c r="EDV12" s="97"/>
      <c r="EDW12" s="102"/>
      <c r="EDX12" s="102"/>
      <c r="EDY12" s="97"/>
      <c r="EDZ12" s="100"/>
      <c r="EEA12" s="101"/>
      <c r="EEB12" s="100"/>
      <c r="EEC12" s="100"/>
      <c r="EED12" s="100"/>
      <c r="EEE12" s="100"/>
      <c r="EEF12" s="99"/>
      <c r="EEG12" s="97"/>
      <c r="EEH12" s="97"/>
      <c r="EEI12" s="102"/>
      <c r="EEJ12" s="102"/>
      <c r="EEK12" s="97"/>
      <c r="EEL12" s="100"/>
      <c r="EEM12" s="101"/>
      <c r="EEN12" s="100"/>
      <c r="EEO12" s="100"/>
      <c r="EEP12" s="100"/>
      <c r="EEQ12" s="100"/>
      <c r="EER12" s="99"/>
      <c r="EES12" s="97"/>
      <c r="EET12" s="97"/>
      <c r="EEU12" s="102"/>
      <c r="EEV12" s="102"/>
      <c r="EEW12" s="97"/>
      <c r="EEX12" s="100"/>
      <c r="EEY12" s="101"/>
      <c r="EEZ12" s="100"/>
      <c r="EFA12" s="100"/>
      <c r="EFB12" s="100"/>
      <c r="EFC12" s="100"/>
      <c r="EFD12" s="99"/>
      <c r="EFE12" s="97"/>
      <c r="EFF12" s="97"/>
      <c r="EFG12" s="102"/>
      <c r="EFH12" s="102"/>
      <c r="EFI12" s="97"/>
      <c r="EFJ12" s="100"/>
      <c r="EFK12" s="101"/>
      <c r="EFL12" s="100"/>
      <c r="EFM12" s="100"/>
      <c r="EFN12" s="100"/>
      <c r="EFO12" s="100"/>
      <c r="EFP12" s="99"/>
      <c r="EFQ12" s="97"/>
      <c r="EFR12" s="97"/>
      <c r="EFS12" s="102"/>
      <c r="EFT12" s="102"/>
      <c r="EFU12" s="97"/>
      <c r="EFV12" s="100"/>
      <c r="EFW12" s="101"/>
      <c r="EFX12" s="100"/>
      <c r="EFY12" s="100"/>
      <c r="EFZ12" s="100"/>
      <c r="EGA12" s="100"/>
      <c r="EGB12" s="99"/>
      <c r="EGC12" s="97"/>
      <c r="EGD12" s="97"/>
      <c r="EGE12" s="102"/>
      <c r="EGF12" s="102"/>
      <c r="EGG12" s="97"/>
      <c r="EGH12" s="100"/>
      <c r="EGI12" s="101"/>
      <c r="EGJ12" s="100"/>
      <c r="EGK12" s="100"/>
      <c r="EGL12" s="100"/>
      <c r="EGM12" s="100"/>
      <c r="EGN12" s="99"/>
      <c r="EGO12" s="97"/>
      <c r="EGP12" s="97"/>
      <c r="EGQ12" s="102"/>
      <c r="EGR12" s="102"/>
      <c r="EGS12" s="97"/>
      <c r="EGT12" s="100"/>
      <c r="EGU12" s="101"/>
      <c r="EGV12" s="100"/>
      <c r="EGW12" s="100"/>
      <c r="EGX12" s="100"/>
      <c r="EGY12" s="100"/>
      <c r="EGZ12" s="99"/>
      <c r="EHA12" s="97"/>
      <c r="EHB12" s="97"/>
      <c r="EHC12" s="102"/>
      <c r="EHD12" s="102"/>
      <c r="EHE12" s="97"/>
      <c r="EHF12" s="100"/>
      <c r="EHG12" s="101"/>
      <c r="EHH12" s="100"/>
      <c r="EHI12" s="100"/>
      <c r="EHJ12" s="100"/>
      <c r="EHK12" s="100"/>
      <c r="EHL12" s="99"/>
      <c r="EHM12" s="97"/>
      <c r="EHN12" s="97"/>
      <c r="EHO12" s="102"/>
      <c r="EHP12" s="102"/>
      <c r="EHQ12" s="97"/>
      <c r="EHR12" s="100"/>
      <c r="EHS12" s="101"/>
      <c r="EHT12" s="100"/>
      <c r="EHU12" s="100"/>
      <c r="EHV12" s="100"/>
      <c r="EHW12" s="100"/>
      <c r="EHX12" s="99"/>
      <c r="EHY12" s="97"/>
      <c r="EHZ12" s="97"/>
      <c r="EIA12" s="102"/>
      <c r="EIB12" s="102"/>
      <c r="EIC12" s="97"/>
      <c r="EID12" s="100"/>
      <c r="EIE12" s="101"/>
      <c r="EIF12" s="100"/>
      <c r="EIG12" s="100"/>
      <c r="EIH12" s="100"/>
      <c r="EII12" s="100"/>
      <c r="EIJ12" s="99"/>
      <c r="EIK12" s="97"/>
      <c r="EIL12" s="97"/>
      <c r="EIM12" s="102"/>
      <c r="EIN12" s="102"/>
      <c r="EIO12" s="97"/>
      <c r="EIP12" s="100"/>
      <c r="EIQ12" s="101"/>
      <c r="EIR12" s="100"/>
      <c r="EIS12" s="100"/>
      <c r="EIT12" s="100"/>
      <c r="EIU12" s="100"/>
      <c r="EIV12" s="99"/>
      <c r="EIW12" s="97"/>
      <c r="EIX12" s="97"/>
      <c r="EIY12" s="102"/>
      <c r="EIZ12" s="102"/>
      <c r="EJA12" s="97"/>
      <c r="EJB12" s="100"/>
      <c r="EJC12" s="101"/>
      <c r="EJD12" s="100"/>
      <c r="EJE12" s="100"/>
      <c r="EJF12" s="100"/>
      <c r="EJG12" s="100"/>
      <c r="EJH12" s="99"/>
      <c r="EJI12" s="97"/>
      <c r="EJJ12" s="97"/>
      <c r="EJK12" s="102"/>
      <c r="EJL12" s="102"/>
      <c r="EJM12" s="97"/>
      <c r="EJN12" s="100"/>
      <c r="EJO12" s="101"/>
      <c r="EJP12" s="100"/>
      <c r="EJQ12" s="100"/>
      <c r="EJR12" s="100"/>
      <c r="EJS12" s="100"/>
      <c r="EJT12" s="99"/>
      <c r="EJU12" s="97"/>
      <c r="EJV12" s="97"/>
      <c r="EJW12" s="102"/>
      <c r="EJX12" s="102"/>
      <c r="EJY12" s="97"/>
      <c r="EJZ12" s="100"/>
      <c r="EKA12" s="101"/>
      <c r="EKB12" s="100"/>
      <c r="EKC12" s="100"/>
      <c r="EKD12" s="100"/>
      <c r="EKE12" s="100"/>
      <c r="EKF12" s="99"/>
      <c r="EKG12" s="97"/>
      <c r="EKH12" s="97"/>
      <c r="EKI12" s="102"/>
      <c r="EKJ12" s="102"/>
      <c r="EKK12" s="97"/>
      <c r="EKL12" s="100"/>
      <c r="EKM12" s="101"/>
      <c r="EKN12" s="100"/>
      <c r="EKO12" s="100"/>
      <c r="EKP12" s="100"/>
      <c r="EKQ12" s="100"/>
      <c r="EKR12" s="99"/>
      <c r="EKS12" s="97"/>
      <c r="EKT12" s="97"/>
      <c r="EKU12" s="102"/>
      <c r="EKV12" s="102"/>
      <c r="EKW12" s="97"/>
      <c r="EKX12" s="100"/>
      <c r="EKY12" s="101"/>
      <c r="EKZ12" s="100"/>
      <c r="ELA12" s="100"/>
      <c r="ELB12" s="100"/>
      <c r="ELC12" s="100"/>
      <c r="ELD12" s="99"/>
      <c r="ELE12" s="97"/>
      <c r="ELF12" s="97"/>
      <c r="ELG12" s="102"/>
      <c r="ELH12" s="102"/>
      <c r="ELI12" s="97"/>
      <c r="ELJ12" s="100"/>
      <c r="ELK12" s="101"/>
      <c r="ELL12" s="100"/>
      <c r="ELM12" s="100"/>
      <c r="ELN12" s="100"/>
      <c r="ELO12" s="100"/>
      <c r="ELP12" s="99"/>
      <c r="ELQ12" s="97"/>
      <c r="ELR12" s="97"/>
      <c r="ELS12" s="102"/>
      <c r="ELT12" s="102"/>
      <c r="ELU12" s="97"/>
      <c r="ELV12" s="100"/>
      <c r="ELW12" s="101"/>
      <c r="ELX12" s="100"/>
      <c r="ELY12" s="100"/>
      <c r="ELZ12" s="100"/>
      <c r="EMA12" s="100"/>
      <c r="EMB12" s="99"/>
      <c r="EMC12" s="97"/>
      <c r="EMD12" s="97"/>
      <c r="EME12" s="102"/>
      <c r="EMF12" s="102"/>
      <c r="EMG12" s="97"/>
      <c r="EMH12" s="100"/>
      <c r="EMI12" s="101"/>
      <c r="EMJ12" s="100"/>
      <c r="EMK12" s="100"/>
      <c r="EML12" s="100"/>
      <c r="EMM12" s="100"/>
      <c r="EMN12" s="99"/>
      <c r="EMO12" s="97"/>
      <c r="EMP12" s="97"/>
      <c r="EMQ12" s="102"/>
      <c r="EMR12" s="102"/>
      <c r="EMS12" s="97"/>
      <c r="EMT12" s="100"/>
      <c r="EMU12" s="101"/>
      <c r="EMV12" s="100"/>
      <c r="EMW12" s="100"/>
      <c r="EMX12" s="100"/>
      <c r="EMY12" s="100"/>
      <c r="EMZ12" s="99"/>
      <c r="ENA12" s="97"/>
      <c r="ENB12" s="97"/>
      <c r="ENC12" s="102"/>
      <c r="END12" s="102"/>
      <c r="ENE12" s="97"/>
      <c r="ENF12" s="100"/>
      <c r="ENG12" s="101"/>
      <c r="ENH12" s="100"/>
      <c r="ENI12" s="100"/>
      <c r="ENJ12" s="100"/>
      <c r="ENK12" s="100"/>
      <c r="ENL12" s="99"/>
      <c r="ENM12" s="97"/>
      <c r="ENN12" s="97"/>
      <c r="ENO12" s="102"/>
      <c r="ENP12" s="102"/>
      <c r="ENQ12" s="97"/>
      <c r="ENR12" s="100"/>
      <c r="ENS12" s="101"/>
      <c r="ENT12" s="100"/>
      <c r="ENU12" s="100"/>
      <c r="ENV12" s="100"/>
      <c r="ENW12" s="100"/>
      <c r="ENX12" s="99"/>
      <c r="ENY12" s="97"/>
      <c r="ENZ12" s="97"/>
      <c r="EOA12" s="102"/>
      <c r="EOB12" s="102"/>
      <c r="EOC12" s="97"/>
      <c r="EOD12" s="100"/>
      <c r="EOE12" s="101"/>
      <c r="EOF12" s="100"/>
      <c r="EOG12" s="100"/>
      <c r="EOH12" s="100"/>
      <c r="EOI12" s="100"/>
      <c r="EOJ12" s="99"/>
      <c r="EOK12" s="97"/>
      <c r="EOL12" s="97"/>
      <c r="EOM12" s="102"/>
      <c r="EON12" s="102"/>
      <c r="EOO12" s="97"/>
      <c r="EOP12" s="100"/>
      <c r="EOQ12" s="101"/>
      <c r="EOR12" s="100"/>
      <c r="EOS12" s="100"/>
      <c r="EOT12" s="100"/>
      <c r="EOU12" s="100"/>
      <c r="EOV12" s="99"/>
      <c r="EOW12" s="97"/>
      <c r="EOX12" s="97"/>
      <c r="EOY12" s="102"/>
      <c r="EOZ12" s="102"/>
      <c r="EPA12" s="97"/>
      <c r="EPB12" s="100"/>
      <c r="EPC12" s="101"/>
      <c r="EPD12" s="100"/>
      <c r="EPE12" s="100"/>
      <c r="EPF12" s="100"/>
      <c r="EPG12" s="100"/>
      <c r="EPH12" s="99"/>
      <c r="EPI12" s="97"/>
      <c r="EPJ12" s="97"/>
      <c r="EPK12" s="102"/>
      <c r="EPL12" s="102"/>
      <c r="EPM12" s="97"/>
      <c r="EPN12" s="100"/>
      <c r="EPO12" s="101"/>
      <c r="EPP12" s="100"/>
      <c r="EPQ12" s="100"/>
      <c r="EPR12" s="100"/>
      <c r="EPS12" s="100"/>
      <c r="EPT12" s="99"/>
      <c r="EPU12" s="97"/>
      <c r="EPV12" s="97"/>
      <c r="EPW12" s="102"/>
      <c r="EPX12" s="102"/>
      <c r="EPY12" s="97"/>
      <c r="EPZ12" s="100"/>
      <c r="EQA12" s="101"/>
      <c r="EQB12" s="100"/>
      <c r="EQC12" s="100"/>
      <c r="EQD12" s="100"/>
      <c r="EQE12" s="100"/>
      <c r="EQF12" s="99"/>
      <c r="EQG12" s="97"/>
      <c r="EQH12" s="97"/>
      <c r="EQI12" s="102"/>
      <c r="EQJ12" s="102"/>
      <c r="EQK12" s="97"/>
      <c r="EQL12" s="100"/>
      <c r="EQM12" s="101"/>
      <c r="EQN12" s="100"/>
      <c r="EQO12" s="100"/>
      <c r="EQP12" s="100"/>
      <c r="EQQ12" s="100"/>
      <c r="EQR12" s="99"/>
      <c r="EQS12" s="97"/>
      <c r="EQT12" s="97"/>
      <c r="EQU12" s="102"/>
      <c r="EQV12" s="102"/>
      <c r="EQW12" s="97"/>
      <c r="EQX12" s="100"/>
      <c r="EQY12" s="101"/>
      <c r="EQZ12" s="100"/>
      <c r="ERA12" s="100"/>
      <c r="ERB12" s="100"/>
      <c r="ERC12" s="100"/>
      <c r="ERD12" s="99"/>
      <c r="ERE12" s="97"/>
      <c r="ERF12" s="97"/>
      <c r="ERG12" s="102"/>
      <c r="ERH12" s="102"/>
      <c r="ERI12" s="97"/>
      <c r="ERJ12" s="100"/>
      <c r="ERK12" s="101"/>
      <c r="ERL12" s="100"/>
      <c r="ERM12" s="100"/>
      <c r="ERN12" s="100"/>
      <c r="ERO12" s="100"/>
      <c r="ERP12" s="99"/>
      <c r="ERQ12" s="97"/>
      <c r="ERR12" s="97"/>
      <c r="ERS12" s="102"/>
      <c r="ERT12" s="102"/>
      <c r="ERU12" s="97"/>
      <c r="ERV12" s="100"/>
      <c r="ERW12" s="101"/>
      <c r="ERX12" s="100"/>
      <c r="ERY12" s="100"/>
      <c r="ERZ12" s="100"/>
      <c r="ESA12" s="100"/>
      <c r="ESB12" s="99"/>
      <c r="ESC12" s="97"/>
      <c r="ESD12" s="97"/>
      <c r="ESE12" s="102"/>
      <c r="ESF12" s="102"/>
      <c r="ESG12" s="97"/>
      <c r="ESH12" s="100"/>
      <c r="ESI12" s="101"/>
      <c r="ESJ12" s="100"/>
      <c r="ESK12" s="100"/>
      <c r="ESL12" s="100"/>
      <c r="ESM12" s="100"/>
      <c r="ESN12" s="99"/>
      <c r="ESO12" s="97"/>
      <c r="ESP12" s="97"/>
      <c r="ESQ12" s="102"/>
      <c r="ESR12" s="102"/>
      <c r="ESS12" s="97"/>
      <c r="EST12" s="100"/>
      <c r="ESU12" s="101"/>
      <c r="ESV12" s="100"/>
      <c r="ESW12" s="100"/>
      <c r="ESX12" s="100"/>
      <c r="ESY12" s="100"/>
      <c r="ESZ12" s="99"/>
      <c r="ETA12" s="97"/>
      <c r="ETB12" s="97"/>
      <c r="ETC12" s="102"/>
      <c r="ETD12" s="102"/>
      <c r="ETE12" s="97"/>
      <c r="ETF12" s="100"/>
      <c r="ETG12" s="101"/>
      <c r="ETH12" s="100"/>
      <c r="ETI12" s="100"/>
      <c r="ETJ12" s="100"/>
      <c r="ETK12" s="100"/>
      <c r="ETL12" s="99"/>
      <c r="ETM12" s="97"/>
      <c r="ETN12" s="97"/>
      <c r="ETO12" s="102"/>
      <c r="ETP12" s="102"/>
      <c r="ETQ12" s="97"/>
      <c r="ETR12" s="100"/>
      <c r="ETS12" s="101"/>
      <c r="ETT12" s="100"/>
      <c r="ETU12" s="100"/>
      <c r="ETV12" s="100"/>
      <c r="ETW12" s="100"/>
      <c r="ETX12" s="99"/>
      <c r="ETY12" s="97"/>
      <c r="ETZ12" s="97"/>
      <c r="EUA12" s="102"/>
      <c r="EUB12" s="102"/>
      <c r="EUC12" s="97"/>
      <c r="EUD12" s="100"/>
      <c r="EUE12" s="101"/>
      <c r="EUF12" s="100"/>
      <c r="EUG12" s="100"/>
      <c r="EUH12" s="100"/>
      <c r="EUI12" s="100"/>
      <c r="EUJ12" s="99"/>
      <c r="EUK12" s="97"/>
      <c r="EUL12" s="97"/>
      <c r="EUM12" s="102"/>
      <c r="EUN12" s="102"/>
      <c r="EUO12" s="97"/>
      <c r="EUP12" s="100"/>
      <c r="EUQ12" s="101"/>
      <c r="EUR12" s="100"/>
      <c r="EUS12" s="100"/>
      <c r="EUT12" s="100"/>
      <c r="EUU12" s="100"/>
      <c r="EUV12" s="99"/>
      <c r="EUW12" s="97"/>
      <c r="EUX12" s="97"/>
      <c r="EUY12" s="102"/>
      <c r="EUZ12" s="102"/>
      <c r="EVA12" s="97"/>
      <c r="EVB12" s="100"/>
      <c r="EVC12" s="101"/>
      <c r="EVD12" s="100"/>
      <c r="EVE12" s="100"/>
      <c r="EVF12" s="100"/>
      <c r="EVG12" s="100"/>
      <c r="EVH12" s="99"/>
      <c r="EVI12" s="97"/>
      <c r="EVJ12" s="97"/>
      <c r="EVK12" s="102"/>
      <c r="EVL12" s="102"/>
      <c r="EVM12" s="97"/>
      <c r="EVN12" s="100"/>
      <c r="EVO12" s="101"/>
      <c r="EVP12" s="100"/>
      <c r="EVQ12" s="100"/>
      <c r="EVR12" s="100"/>
      <c r="EVS12" s="100"/>
      <c r="EVT12" s="99"/>
      <c r="EVU12" s="97"/>
      <c r="EVV12" s="97"/>
      <c r="EVW12" s="102"/>
      <c r="EVX12" s="102"/>
      <c r="EVY12" s="97"/>
      <c r="EVZ12" s="100"/>
      <c r="EWA12" s="101"/>
      <c r="EWB12" s="100"/>
      <c r="EWC12" s="100"/>
      <c r="EWD12" s="100"/>
      <c r="EWE12" s="100"/>
      <c r="EWF12" s="99"/>
      <c r="EWG12" s="97"/>
      <c r="EWH12" s="97"/>
      <c r="EWI12" s="102"/>
      <c r="EWJ12" s="102"/>
      <c r="EWK12" s="97"/>
      <c r="EWL12" s="100"/>
      <c r="EWM12" s="101"/>
      <c r="EWN12" s="100"/>
      <c r="EWO12" s="100"/>
      <c r="EWP12" s="100"/>
      <c r="EWQ12" s="100"/>
      <c r="EWR12" s="99"/>
      <c r="EWS12" s="97"/>
      <c r="EWT12" s="97"/>
      <c r="EWU12" s="102"/>
      <c r="EWV12" s="102"/>
      <c r="EWW12" s="97"/>
      <c r="EWX12" s="100"/>
      <c r="EWY12" s="101"/>
      <c r="EWZ12" s="100"/>
      <c r="EXA12" s="100"/>
      <c r="EXB12" s="100"/>
      <c r="EXC12" s="100"/>
      <c r="EXD12" s="99"/>
      <c r="EXE12" s="97"/>
      <c r="EXF12" s="97"/>
      <c r="EXG12" s="102"/>
      <c r="EXH12" s="102"/>
      <c r="EXI12" s="97"/>
      <c r="EXJ12" s="100"/>
      <c r="EXK12" s="101"/>
      <c r="EXL12" s="100"/>
      <c r="EXM12" s="100"/>
      <c r="EXN12" s="100"/>
      <c r="EXO12" s="100"/>
      <c r="EXP12" s="99"/>
      <c r="EXQ12" s="97"/>
      <c r="EXR12" s="97"/>
      <c r="EXS12" s="102"/>
      <c r="EXT12" s="102"/>
      <c r="EXU12" s="97"/>
      <c r="EXV12" s="100"/>
      <c r="EXW12" s="101"/>
      <c r="EXX12" s="100"/>
      <c r="EXY12" s="100"/>
      <c r="EXZ12" s="100"/>
      <c r="EYA12" s="100"/>
      <c r="EYB12" s="99"/>
      <c r="EYC12" s="97"/>
      <c r="EYD12" s="97"/>
      <c r="EYE12" s="102"/>
      <c r="EYF12" s="102"/>
      <c r="EYG12" s="97"/>
      <c r="EYH12" s="100"/>
      <c r="EYI12" s="101"/>
      <c r="EYJ12" s="100"/>
      <c r="EYK12" s="100"/>
      <c r="EYL12" s="100"/>
      <c r="EYM12" s="100"/>
      <c r="EYN12" s="99"/>
      <c r="EYO12" s="97"/>
      <c r="EYP12" s="97"/>
      <c r="EYQ12" s="102"/>
      <c r="EYR12" s="102"/>
      <c r="EYS12" s="97"/>
      <c r="EYT12" s="100"/>
      <c r="EYU12" s="101"/>
      <c r="EYV12" s="100"/>
      <c r="EYW12" s="100"/>
      <c r="EYX12" s="100"/>
      <c r="EYY12" s="100"/>
      <c r="EYZ12" s="99"/>
      <c r="EZA12" s="97"/>
      <c r="EZB12" s="97"/>
      <c r="EZC12" s="102"/>
      <c r="EZD12" s="102"/>
      <c r="EZE12" s="97"/>
      <c r="EZF12" s="100"/>
      <c r="EZG12" s="101"/>
      <c r="EZH12" s="100"/>
      <c r="EZI12" s="100"/>
      <c r="EZJ12" s="100"/>
      <c r="EZK12" s="100"/>
      <c r="EZL12" s="99"/>
      <c r="EZM12" s="97"/>
      <c r="EZN12" s="97"/>
      <c r="EZO12" s="102"/>
      <c r="EZP12" s="102"/>
      <c r="EZQ12" s="97"/>
      <c r="EZR12" s="100"/>
      <c r="EZS12" s="101"/>
      <c r="EZT12" s="100"/>
      <c r="EZU12" s="100"/>
      <c r="EZV12" s="100"/>
      <c r="EZW12" s="100"/>
      <c r="EZX12" s="99"/>
      <c r="EZY12" s="97"/>
      <c r="EZZ12" s="97"/>
      <c r="FAA12" s="102"/>
      <c r="FAB12" s="102"/>
      <c r="FAC12" s="97"/>
      <c r="FAD12" s="100"/>
      <c r="FAE12" s="101"/>
      <c r="FAF12" s="100"/>
      <c r="FAG12" s="100"/>
      <c r="FAH12" s="100"/>
      <c r="FAI12" s="100"/>
      <c r="FAJ12" s="99"/>
      <c r="FAK12" s="97"/>
      <c r="FAL12" s="97"/>
      <c r="FAM12" s="102"/>
      <c r="FAN12" s="102"/>
      <c r="FAO12" s="97"/>
      <c r="FAP12" s="100"/>
      <c r="FAQ12" s="101"/>
      <c r="FAR12" s="100"/>
      <c r="FAS12" s="100"/>
      <c r="FAT12" s="100"/>
      <c r="FAU12" s="100"/>
      <c r="FAV12" s="99"/>
      <c r="FAW12" s="97"/>
      <c r="FAX12" s="97"/>
      <c r="FAY12" s="102"/>
      <c r="FAZ12" s="102"/>
      <c r="FBA12" s="97"/>
      <c r="FBB12" s="100"/>
      <c r="FBC12" s="101"/>
      <c r="FBD12" s="100"/>
      <c r="FBE12" s="100"/>
      <c r="FBF12" s="100"/>
      <c r="FBG12" s="100"/>
      <c r="FBH12" s="99"/>
      <c r="FBI12" s="97"/>
      <c r="FBJ12" s="97"/>
      <c r="FBK12" s="102"/>
      <c r="FBL12" s="102"/>
      <c r="FBM12" s="97"/>
      <c r="FBN12" s="100"/>
      <c r="FBO12" s="101"/>
      <c r="FBP12" s="100"/>
      <c r="FBQ12" s="100"/>
      <c r="FBR12" s="100"/>
      <c r="FBS12" s="100"/>
      <c r="FBT12" s="99"/>
      <c r="FBU12" s="97"/>
      <c r="FBV12" s="97"/>
      <c r="FBW12" s="102"/>
      <c r="FBX12" s="102"/>
      <c r="FBY12" s="97"/>
      <c r="FBZ12" s="100"/>
      <c r="FCA12" s="101"/>
      <c r="FCB12" s="100"/>
      <c r="FCC12" s="100"/>
      <c r="FCD12" s="100"/>
      <c r="FCE12" s="100"/>
      <c r="FCF12" s="99"/>
      <c r="FCG12" s="97"/>
      <c r="FCH12" s="97"/>
      <c r="FCI12" s="102"/>
      <c r="FCJ12" s="102"/>
      <c r="FCK12" s="97"/>
      <c r="FCL12" s="100"/>
      <c r="FCM12" s="101"/>
      <c r="FCN12" s="100"/>
      <c r="FCO12" s="100"/>
      <c r="FCP12" s="100"/>
      <c r="FCQ12" s="100"/>
      <c r="FCR12" s="99"/>
      <c r="FCS12" s="97"/>
      <c r="FCT12" s="97"/>
      <c r="FCU12" s="102"/>
      <c r="FCV12" s="102"/>
      <c r="FCW12" s="97"/>
      <c r="FCX12" s="100"/>
      <c r="FCY12" s="101"/>
      <c r="FCZ12" s="100"/>
      <c r="FDA12" s="100"/>
      <c r="FDB12" s="100"/>
      <c r="FDC12" s="100"/>
      <c r="FDD12" s="99"/>
      <c r="FDE12" s="97"/>
      <c r="FDF12" s="97"/>
      <c r="FDG12" s="102"/>
      <c r="FDH12" s="102"/>
      <c r="FDI12" s="97"/>
      <c r="FDJ12" s="100"/>
      <c r="FDK12" s="101"/>
      <c r="FDL12" s="100"/>
      <c r="FDM12" s="100"/>
      <c r="FDN12" s="100"/>
      <c r="FDO12" s="100"/>
      <c r="FDP12" s="99"/>
      <c r="FDQ12" s="97"/>
      <c r="FDR12" s="97"/>
      <c r="FDS12" s="102"/>
      <c r="FDT12" s="102"/>
      <c r="FDU12" s="97"/>
      <c r="FDV12" s="100"/>
      <c r="FDW12" s="101"/>
      <c r="FDX12" s="100"/>
      <c r="FDY12" s="100"/>
      <c r="FDZ12" s="100"/>
      <c r="FEA12" s="100"/>
      <c r="FEB12" s="99"/>
      <c r="FEC12" s="97"/>
      <c r="FED12" s="97"/>
      <c r="FEE12" s="102"/>
      <c r="FEF12" s="102"/>
      <c r="FEG12" s="97"/>
      <c r="FEH12" s="100"/>
      <c r="FEI12" s="101"/>
      <c r="FEJ12" s="100"/>
      <c r="FEK12" s="100"/>
      <c r="FEL12" s="100"/>
      <c r="FEM12" s="100"/>
      <c r="FEN12" s="99"/>
      <c r="FEO12" s="97"/>
      <c r="FEP12" s="97"/>
      <c r="FEQ12" s="102"/>
      <c r="FER12" s="102"/>
      <c r="FES12" s="97"/>
      <c r="FET12" s="100"/>
      <c r="FEU12" s="101"/>
      <c r="FEV12" s="100"/>
      <c r="FEW12" s="100"/>
      <c r="FEX12" s="100"/>
      <c r="FEY12" s="100"/>
      <c r="FEZ12" s="99"/>
      <c r="FFA12" s="97"/>
      <c r="FFB12" s="97"/>
      <c r="FFC12" s="102"/>
      <c r="FFD12" s="102"/>
      <c r="FFE12" s="97"/>
      <c r="FFF12" s="100"/>
      <c r="FFG12" s="101"/>
      <c r="FFH12" s="100"/>
      <c r="FFI12" s="100"/>
      <c r="FFJ12" s="100"/>
      <c r="FFK12" s="100"/>
      <c r="FFL12" s="99"/>
      <c r="FFM12" s="97"/>
      <c r="FFN12" s="97"/>
      <c r="FFO12" s="102"/>
      <c r="FFP12" s="102"/>
      <c r="FFQ12" s="97"/>
      <c r="FFR12" s="100"/>
      <c r="FFS12" s="101"/>
      <c r="FFT12" s="100"/>
      <c r="FFU12" s="100"/>
      <c r="FFV12" s="100"/>
      <c r="FFW12" s="100"/>
      <c r="FFX12" s="99"/>
      <c r="FFY12" s="97"/>
      <c r="FFZ12" s="97"/>
      <c r="FGA12" s="102"/>
      <c r="FGB12" s="102"/>
      <c r="FGC12" s="97"/>
      <c r="FGD12" s="100"/>
      <c r="FGE12" s="101"/>
      <c r="FGF12" s="100"/>
      <c r="FGG12" s="100"/>
      <c r="FGH12" s="100"/>
      <c r="FGI12" s="100"/>
      <c r="FGJ12" s="99"/>
      <c r="FGK12" s="97"/>
      <c r="FGL12" s="97"/>
      <c r="FGM12" s="102"/>
      <c r="FGN12" s="102"/>
      <c r="FGO12" s="97"/>
      <c r="FGP12" s="100"/>
      <c r="FGQ12" s="101"/>
      <c r="FGR12" s="100"/>
      <c r="FGS12" s="100"/>
      <c r="FGT12" s="100"/>
      <c r="FGU12" s="100"/>
      <c r="FGV12" s="99"/>
      <c r="FGW12" s="97"/>
      <c r="FGX12" s="97"/>
      <c r="FGY12" s="102"/>
      <c r="FGZ12" s="102"/>
      <c r="FHA12" s="97"/>
      <c r="FHB12" s="100"/>
      <c r="FHC12" s="101"/>
      <c r="FHD12" s="100"/>
      <c r="FHE12" s="100"/>
      <c r="FHF12" s="100"/>
      <c r="FHG12" s="100"/>
      <c r="FHH12" s="99"/>
      <c r="FHI12" s="97"/>
      <c r="FHJ12" s="97"/>
      <c r="FHK12" s="102"/>
      <c r="FHL12" s="102"/>
      <c r="FHM12" s="97"/>
      <c r="FHN12" s="100"/>
      <c r="FHO12" s="101"/>
      <c r="FHP12" s="100"/>
      <c r="FHQ12" s="100"/>
      <c r="FHR12" s="100"/>
      <c r="FHS12" s="100"/>
      <c r="FHT12" s="99"/>
      <c r="FHU12" s="97"/>
      <c r="FHV12" s="97"/>
      <c r="FHW12" s="102"/>
      <c r="FHX12" s="102"/>
      <c r="FHY12" s="97"/>
      <c r="FHZ12" s="100"/>
      <c r="FIA12" s="101"/>
      <c r="FIB12" s="100"/>
      <c r="FIC12" s="100"/>
      <c r="FID12" s="100"/>
      <c r="FIE12" s="100"/>
      <c r="FIF12" s="99"/>
      <c r="FIG12" s="97"/>
      <c r="FIH12" s="97"/>
      <c r="FII12" s="102"/>
      <c r="FIJ12" s="102"/>
      <c r="FIK12" s="97"/>
      <c r="FIL12" s="100"/>
      <c r="FIM12" s="101"/>
      <c r="FIN12" s="100"/>
      <c r="FIO12" s="100"/>
      <c r="FIP12" s="100"/>
      <c r="FIQ12" s="100"/>
      <c r="FIR12" s="99"/>
      <c r="FIS12" s="97"/>
      <c r="FIT12" s="97"/>
      <c r="FIU12" s="102"/>
      <c r="FIV12" s="102"/>
      <c r="FIW12" s="97"/>
      <c r="FIX12" s="100"/>
      <c r="FIY12" s="101"/>
      <c r="FIZ12" s="100"/>
      <c r="FJA12" s="100"/>
      <c r="FJB12" s="100"/>
      <c r="FJC12" s="100"/>
      <c r="FJD12" s="99"/>
      <c r="FJE12" s="97"/>
      <c r="FJF12" s="97"/>
      <c r="FJG12" s="102"/>
      <c r="FJH12" s="102"/>
      <c r="FJI12" s="97"/>
      <c r="FJJ12" s="100"/>
      <c r="FJK12" s="101"/>
      <c r="FJL12" s="100"/>
      <c r="FJM12" s="100"/>
      <c r="FJN12" s="100"/>
      <c r="FJO12" s="100"/>
      <c r="FJP12" s="99"/>
      <c r="FJQ12" s="97"/>
      <c r="FJR12" s="97"/>
      <c r="FJS12" s="102"/>
      <c r="FJT12" s="102"/>
      <c r="FJU12" s="97"/>
      <c r="FJV12" s="100"/>
      <c r="FJW12" s="101"/>
      <c r="FJX12" s="100"/>
      <c r="FJY12" s="100"/>
      <c r="FJZ12" s="100"/>
      <c r="FKA12" s="100"/>
      <c r="FKB12" s="99"/>
      <c r="FKC12" s="97"/>
      <c r="FKD12" s="97"/>
      <c r="FKE12" s="102"/>
      <c r="FKF12" s="102"/>
      <c r="FKG12" s="97"/>
      <c r="FKH12" s="100"/>
      <c r="FKI12" s="101"/>
      <c r="FKJ12" s="100"/>
      <c r="FKK12" s="100"/>
      <c r="FKL12" s="100"/>
      <c r="FKM12" s="100"/>
      <c r="FKN12" s="99"/>
      <c r="FKO12" s="97"/>
      <c r="FKP12" s="97"/>
      <c r="FKQ12" s="102"/>
      <c r="FKR12" s="102"/>
      <c r="FKS12" s="97"/>
      <c r="FKT12" s="100"/>
      <c r="FKU12" s="101"/>
      <c r="FKV12" s="100"/>
      <c r="FKW12" s="100"/>
      <c r="FKX12" s="100"/>
      <c r="FKY12" s="100"/>
      <c r="FKZ12" s="99"/>
      <c r="FLA12" s="97"/>
      <c r="FLB12" s="97"/>
      <c r="FLC12" s="102"/>
      <c r="FLD12" s="102"/>
      <c r="FLE12" s="97"/>
      <c r="FLF12" s="100"/>
      <c r="FLG12" s="101"/>
      <c r="FLH12" s="100"/>
      <c r="FLI12" s="100"/>
      <c r="FLJ12" s="100"/>
      <c r="FLK12" s="100"/>
      <c r="FLL12" s="99"/>
      <c r="FLM12" s="97"/>
      <c r="FLN12" s="97"/>
      <c r="FLO12" s="102"/>
      <c r="FLP12" s="102"/>
      <c r="FLQ12" s="97"/>
      <c r="FLR12" s="100"/>
      <c r="FLS12" s="101"/>
      <c r="FLT12" s="100"/>
      <c r="FLU12" s="100"/>
      <c r="FLV12" s="100"/>
      <c r="FLW12" s="100"/>
      <c r="FLX12" s="99"/>
      <c r="FLY12" s="97"/>
      <c r="FLZ12" s="97"/>
      <c r="FMA12" s="102"/>
      <c r="FMB12" s="102"/>
      <c r="FMC12" s="97"/>
      <c r="FMD12" s="100"/>
      <c r="FME12" s="101"/>
      <c r="FMF12" s="100"/>
      <c r="FMG12" s="100"/>
      <c r="FMH12" s="100"/>
      <c r="FMI12" s="100"/>
      <c r="FMJ12" s="99"/>
      <c r="FMK12" s="97"/>
      <c r="FML12" s="97"/>
      <c r="FMM12" s="102"/>
      <c r="FMN12" s="102"/>
      <c r="FMO12" s="97"/>
      <c r="FMP12" s="100"/>
      <c r="FMQ12" s="101"/>
      <c r="FMR12" s="100"/>
      <c r="FMS12" s="100"/>
      <c r="FMT12" s="100"/>
      <c r="FMU12" s="100"/>
      <c r="FMV12" s="99"/>
      <c r="FMW12" s="97"/>
      <c r="FMX12" s="97"/>
      <c r="FMY12" s="102"/>
      <c r="FMZ12" s="102"/>
      <c r="FNA12" s="97"/>
      <c r="FNB12" s="100"/>
      <c r="FNC12" s="101"/>
      <c r="FND12" s="100"/>
      <c r="FNE12" s="100"/>
      <c r="FNF12" s="100"/>
      <c r="FNG12" s="100"/>
      <c r="FNH12" s="99"/>
      <c r="FNI12" s="97"/>
      <c r="FNJ12" s="97"/>
      <c r="FNK12" s="102"/>
      <c r="FNL12" s="102"/>
      <c r="FNM12" s="97"/>
      <c r="FNN12" s="100"/>
      <c r="FNO12" s="101"/>
      <c r="FNP12" s="100"/>
      <c r="FNQ12" s="100"/>
      <c r="FNR12" s="100"/>
      <c r="FNS12" s="100"/>
      <c r="FNT12" s="99"/>
      <c r="FNU12" s="97"/>
      <c r="FNV12" s="97"/>
      <c r="FNW12" s="102"/>
      <c r="FNX12" s="102"/>
      <c r="FNY12" s="97"/>
      <c r="FNZ12" s="100"/>
      <c r="FOA12" s="101"/>
      <c r="FOB12" s="100"/>
      <c r="FOC12" s="100"/>
      <c r="FOD12" s="100"/>
      <c r="FOE12" s="100"/>
      <c r="FOF12" s="99"/>
      <c r="FOG12" s="97"/>
      <c r="FOH12" s="97"/>
      <c r="FOI12" s="102"/>
      <c r="FOJ12" s="102"/>
      <c r="FOK12" s="97"/>
      <c r="FOL12" s="100"/>
      <c r="FOM12" s="101"/>
      <c r="FON12" s="100"/>
      <c r="FOO12" s="100"/>
      <c r="FOP12" s="100"/>
      <c r="FOQ12" s="100"/>
      <c r="FOR12" s="99"/>
      <c r="FOS12" s="97"/>
      <c r="FOT12" s="97"/>
      <c r="FOU12" s="102"/>
      <c r="FOV12" s="102"/>
      <c r="FOW12" s="97"/>
      <c r="FOX12" s="100"/>
      <c r="FOY12" s="101"/>
      <c r="FOZ12" s="100"/>
      <c r="FPA12" s="100"/>
      <c r="FPB12" s="100"/>
      <c r="FPC12" s="100"/>
      <c r="FPD12" s="99"/>
      <c r="FPE12" s="97"/>
      <c r="FPF12" s="97"/>
      <c r="FPG12" s="102"/>
      <c r="FPH12" s="102"/>
      <c r="FPI12" s="97"/>
      <c r="FPJ12" s="100"/>
      <c r="FPK12" s="101"/>
      <c r="FPL12" s="100"/>
      <c r="FPM12" s="100"/>
      <c r="FPN12" s="100"/>
      <c r="FPO12" s="100"/>
      <c r="FPP12" s="99"/>
      <c r="FPQ12" s="97"/>
      <c r="FPR12" s="97"/>
      <c r="FPS12" s="102"/>
      <c r="FPT12" s="102"/>
      <c r="FPU12" s="97"/>
      <c r="FPV12" s="100"/>
      <c r="FPW12" s="101"/>
      <c r="FPX12" s="100"/>
      <c r="FPY12" s="100"/>
      <c r="FPZ12" s="100"/>
      <c r="FQA12" s="100"/>
      <c r="FQB12" s="99"/>
      <c r="FQC12" s="97"/>
      <c r="FQD12" s="97"/>
      <c r="FQE12" s="102"/>
      <c r="FQF12" s="102"/>
      <c r="FQG12" s="97"/>
      <c r="FQH12" s="100"/>
      <c r="FQI12" s="101"/>
      <c r="FQJ12" s="100"/>
      <c r="FQK12" s="100"/>
      <c r="FQL12" s="100"/>
      <c r="FQM12" s="100"/>
      <c r="FQN12" s="99"/>
      <c r="FQO12" s="97"/>
      <c r="FQP12" s="97"/>
      <c r="FQQ12" s="102"/>
      <c r="FQR12" s="102"/>
      <c r="FQS12" s="97"/>
      <c r="FQT12" s="100"/>
      <c r="FQU12" s="101"/>
      <c r="FQV12" s="100"/>
      <c r="FQW12" s="100"/>
      <c r="FQX12" s="100"/>
      <c r="FQY12" s="100"/>
      <c r="FQZ12" s="99"/>
      <c r="FRA12" s="97"/>
      <c r="FRB12" s="97"/>
      <c r="FRC12" s="102"/>
      <c r="FRD12" s="102"/>
      <c r="FRE12" s="97"/>
      <c r="FRF12" s="100"/>
      <c r="FRG12" s="101"/>
      <c r="FRH12" s="100"/>
      <c r="FRI12" s="100"/>
      <c r="FRJ12" s="100"/>
      <c r="FRK12" s="100"/>
      <c r="FRL12" s="99"/>
      <c r="FRM12" s="97"/>
      <c r="FRN12" s="97"/>
      <c r="FRO12" s="102"/>
      <c r="FRP12" s="102"/>
      <c r="FRQ12" s="97"/>
      <c r="FRR12" s="100"/>
      <c r="FRS12" s="101"/>
      <c r="FRT12" s="100"/>
      <c r="FRU12" s="100"/>
      <c r="FRV12" s="100"/>
      <c r="FRW12" s="100"/>
      <c r="FRX12" s="99"/>
      <c r="FRY12" s="97"/>
      <c r="FRZ12" s="97"/>
      <c r="FSA12" s="102"/>
      <c r="FSB12" s="102"/>
      <c r="FSC12" s="97"/>
      <c r="FSD12" s="100"/>
      <c r="FSE12" s="101"/>
      <c r="FSF12" s="100"/>
      <c r="FSG12" s="100"/>
      <c r="FSH12" s="100"/>
      <c r="FSI12" s="100"/>
      <c r="FSJ12" s="99"/>
      <c r="FSK12" s="97"/>
      <c r="FSL12" s="97"/>
      <c r="FSM12" s="102"/>
      <c r="FSN12" s="102"/>
      <c r="FSO12" s="97"/>
      <c r="FSP12" s="100"/>
      <c r="FSQ12" s="101"/>
      <c r="FSR12" s="100"/>
      <c r="FSS12" s="100"/>
      <c r="FST12" s="100"/>
      <c r="FSU12" s="100"/>
      <c r="FSV12" s="99"/>
      <c r="FSW12" s="97"/>
      <c r="FSX12" s="97"/>
      <c r="FSY12" s="102"/>
      <c r="FSZ12" s="102"/>
      <c r="FTA12" s="97"/>
      <c r="FTB12" s="100"/>
      <c r="FTC12" s="101"/>
      <c r="FTD12" s="100"/>
      <c r="FTE12" s="100"/>
      <c r="FTF12" s="100"/>
      <c r="FTG12" s="100"/>
      <c r="FTH12" s="99"/>
      <c r="FTI12" s="97"/>
      <c r="FTJ12" s="97"/>
      <c r="FTK12" s="102"/>
      <c r="FTL12" s="102"/>
      <c r="FTM12" s="97"/>
      <c r="FTN12" s="100"/>
      <c r="FTO12" s="101"/>
      <c r="FTP12" s="100"/>
      <c r="FTQ12" s="100"/>
      <c r="FTR12" s="100"/>
      <c r="FTS12" s="100"/>
      <c r="FTT12" s="99"/>
      <c r="FTU12" s="97"/>
      <c r="FTV12" s="97"/>
      <c r="FTW12" s="102"/>
      <c r="FTX12" s="102"/>
      <c r="FTY12" s="97"/>
      <c r="FTZ12" s="100"/>
      <c r="FUA12" s="101"/>
      <c r="FUB12" s="100"/>
      <c r="FUC12" s="100"/>
      <c r="FUD12" s="100"/>
      <c r="FUE12" s="100"/>
      <c r="FUF12" s="99"/>
      <c r="FUG12" s="97"/>
      <c r="FUH12" s="97"/>
      <c r="FUI12" s="102"/>
      <c r="FUJ12" s="102"/>
      <c r="FUK12" s="97"/>
      <c r="FUL12" s="100"/>
      <c r="FUM12" s="101"/>
      <c r="FUN12" s="100"/>
      <c r="FUO12" s="100"/>
      <c r="FUP12" s="100"/>
      <c r="FUQ12" s="100"/>
      <c r="FUR12" s="99"/>
      <c r="FUS12" s="97"/>
      <c r="FUT12" s="97"/>
      <c r="FUU12" s="102"/>
      <c r="FUV12" s="102"/>
      <c r="FUW12" s="97"/>
      <c r="FUX12" s="100"/>
      <c r="FUY12" s="101"/>
      <c r="FUZ12" s="100"/>
      <c r="FVA12" s="100"/>
      <c r="FVB12" s="100"/>
      <c r="FVC12" s="100"/>
      <c r="FVD12" s="99"/>
      <c r="FVE12" s="97"/>
      <c r="FVF12" s="97"/>
      <c r="FVG12" s="102"/>
      <c r="FVH12" s="102"/>
      <c r="FVI12" s="97"/>
      <c r="FVJ12" s="100"/>
      <c r="FVK12" s="101"/>
      <c r="FVL12" s="100"/>
      <c r="FVM12" s="100"/>
      <c r="FVN12" s="100"/>
      <c r="FVO12" s="100"/>
      <c r="FVP12" s="99"/>
      <c r="FVQ12" s="97"/>
      <c r="FVR12" s="97"/>
      <c r="FVS12" s="102"/>
      <c r="FVT12" s="102"/>
      <c r="FVU12" s="97"/>
      <c r="FVV12" s="100"/>
      <c r="FVW12" s="101"/>
      <c r="FVX12" s="100"/>
      <c r="FVY12" s="100"/>
      <c r="FVZ12" s="100"/>
      <c r="FWA12" s="100"/>
      <c r="FWB12" s="99"/>
      <c r="FWC12" s="97"/>
      <c r="FWD12" s="97"/>
      <c r="FWE12" s="102"/>
      <c r="FWF12" s="102"/>
      <c r="FWG12" s="97"/>
      <c r="FWH12" s="100"/>
      <c r="FWI12" s="101"/>
      <c r="FWJ12" s="100"/>
      <c r="FWK12" s="100"/>
      <c r="FWL12" s="100"/>
      <c r="FWM12" s="100"/>
      <c r="FWN12" s="99"/>
      <c r="FWO12" s="97"/>
      <c r="FWP12" s="97"/>
      <c r="FWQ12" s="102"/>
      <c r="FWR12" s="102"/>
      <c r="FWS12" s="97"/>
      <c r="FWT12" s="100"/>
      <c r="FWU12" s="101"/>
      <c r="FWV12" s="100"/>
      <c r="FWW12" s="100"/>
      <c r="FWX12" s="100"/>
      <c r="FWY12" s="100"/>
      <c r="FWZ12" s="99"/>
      <c r="FXA12" s="97"/>
      <c r="FXB12" s="97"/>
      <c r="FXC12" s="102"/>
      <c r="FXD12" s="102"/>
      <c r="FXE12" s="97"/>
      <c r="FXF12" s="100"/>
      <c r="FXG12" s="101"/>
      <c r="FXH12" s="100"/>
      <c r="FXI12" s="100"/>
      <c r="FXJ12" s="100"/>
      <c r="FXK12" s="100"/>
      <c r="FXL12" s="99"/>
      <c r="FXM12" s="97"/>
      <c r="FXN12" s="97"/>
      <c r="FXO12" s="102"/>
      <c r="FXP12" s="102"/>
      <c r="FXQ12" s="97"/>
      <c r="FXR12" s="100"/>
      <c r="FXS12" s="101"/>
      <c r="FXT12" s="100"/>
      <c r="FXU12" s="100"/>
      <c r="FXV12" s="100"/>
      <c r="FXW12" s="100"/>
      <c r="FXX12" s="99"/>
      <c r="FXY12" s="97"/>
      <c r="FXZ12" s="97"/>
      <c r="FYA12" s="102"/>
      <c r="FYB12" s="102"/>
      <c r="FYC12" s="97"/>
      <c r="FYD12" s="100"/>
      <c r="FYE12" s="101"/>
      <c r="FYF12" s="100"/>
      <c r="FYG12" s="100"/>
      <c r="FYH12" s="100"/>
      <c r="FYI12" s="100"/>
      <c r="FYJ12" s="99"/>
      <c r="FYK12" s="97"/>
      <c r="FYL12" s="97"/>
      <c r="FYM12" s="102"/>
      <c r="FYN12" s="102"/>
      <c r="FYO12" s="97"/>
      <c r="FYP12" s="100"/>
      <c r="FYQ12" s="101"/>
      <c r="FYR12" s="100"/>
      <c r="FYS12" s="100"/>
      <c r="FYT12" s="100"/>
      <c r="FYU12" s="100"/>
      <c r="FYV12" s="99"/>
      <c r="FYW12" s="97"/>
      <c r="FYX12" s="97"/>
      <c r="FYY12" s="102"/>
      <c r="FYZ12" s="102"/>
      <c r="FZA12" s="97"/>
      <c r="FZB12" s="100"/>
      <c r="FZC12" s="101"/>
      <c r="FZD12" s="100"/>
      <c r="FZE12" s="100"/>
      <c r="FZF12" s="100"/>
      <c r="FZG12" s="100"/>
      <c r="FZH12" s="99"/>
      <c r="FZI12" s="97"/>
      <c r="FZJ12" s="97"/>
      <c r="FZK12" s="102"/>
      <c r="FZL12" s="102"/>
      <c r="FZM12" s="97"/>
      <c r="FZN12" s="100"/>
      <c r="FZO12" s="101"/>
      <c r="FZP12" s="100"/>
      <c r="FZQ12" s="100"/>
      <c r="FZR12" s="100"/>
      <c r="FZS12" s="100"/>
      <c r="FZT12" s="99"/>
      <c r="FZU12" s="97"/>
      <c r="FZV12" s="97"/>
      <c r="FZW12" s="102"/>
      <c r="FZX12" s="102"/>
      <c r="FZY12" s="97"/>
      <c r="FZZ12" s="100"/>
      <c r="GAA12" s="101"/>
      <c r="GAB12" s="100"/>
      <c r="GAC12" s="100"/>
      <c r="GAD12" s="100"/>
      <c r="GAE12" s="100"/>
      <c r="GAF12" s="99"/>
      <c r="GAG12" s="97"/>
      <c r="GAH12" s="97"/>
      <c r="GAI12" s="102"/>
      <c r="GAJ12" s="102"/>
      <c r="GAK12" s="97"/>
      <c r="GAL12" s="100"/>
      <c r="GAM12" s="101"/>
      <c r="GAN12" s="100"/>
      <c r="GAO12" s="100"/>
      <c r="GAP12" s="100"/>
      <c r="GAQ12" s="100"/>
      <c r="GAR12" s="99"/>
      <c r="GAS12" s="97"/>
      <c r="GAT12" s="97"/>
      <c r="GAU12" s="102"/>
      <c r="GAV12" s="102"/>
      <c r="GAW12" s="97"/>
      <c r="GAX12" s="100"/>
      <c r="GAY12" s="101"/>
      <c r="GAZ12" s="100"/>
      <c r="GBA12" s="100"/>
      <c r="GBB12" s="100"/>
      <c r="GBC12" s="100"/>
      <c r="GBD12" s="99"/>
      <c r="GBE12" s="97"/>
      <c r="GBF12" s="97"/>
      <c r="GBG12" s="102"/>
      <c r="GBH12" s="102"/>
      <c r="GBI12" s="97"/>
      <c r="GBJ12" s="100"/>
      <c r="GBK12" s="101"/>
      <c r="GBL12" s="100"/>
      <c r="GBM12" s="100"/>
      <c r="GBN12" s="100"/>
      <c r="GBO12" s="100"/>
      <c r="GBP12" s="99"/>
      <c r="GBQ12" s="97"/>
      <c r="GBR12" s="97"/>
      <c r="GBS12" s="102"/>
      <c r="GBT12" s="102"/>
      <c r="GBU12" s="97"/>
      <c r="GBV12" s="100"/>
      <c r="GBW12" s="101"/>
      <c r="GBX12" s="100"/>
      <c r="GBY12" s="100"/>
      <c r="GBZ12" s="100"/>
      <c r="GCA12" s="100"/>
      <c r="GCB12" s="99"/>
      <c r="GCC12" s="97"/>
      <c r="GCD12" s="97"/>
      <c r="GCE12" s="102"/>
      <c r="GCF12" s="102"/>
      <c r="GCG12" s="97"/>
      <c r="GCH12" s="100"/>
      <c r="GCI12" s="101"/>
      <c r="GCJ12" s="100"/>
      <c r="GCK12" s="100"/>
      <c r="GCL12" s="100"/>
      <c r="GCM12" s="100"/>
      <c r="GCN12" s="99"/>
      <c r="GCO12" s="97"/>
      <c r="GCP12" s="97"/>
      <c r="GCQ12" s="102"/>
      <c r="GCR12" s="102"/>
      <c r="GCS12" s="97"/>
      <c r="GCT12" s="100"/>
      <c r="GCU12" s="101"/>
      <c r="GCV12" s="100"/>
      <c r="GCW12" s="100"/>
      <c r="GCX12" s="100"/>
      <c r="GCY12" s="100"/>
      <c r="GCZ12" s="99"/>
      <c r="GDA12" s="97"/>
      <c r="GDB12" s="97"/>
      <c r="GDC12" s="102"/>
      <c r="GDD12" s="102"/>
      <c r="GDE12" s="97"/>
      <c r="GDF12" s="100"/>
      <c r="GDG12" s="101"/>
      <c r="GDH12" s="100"/>
      <c r="GDI12" s="100"/>
      <c r="GDJ12" s="100"/>
      <c r="GDK12" s="100"/>
      <c r="GDL12" s="99"/>
      <c r="GDM12" s="97"/>
      <c r="GDN12" s="97"/>
      <c r="GDO12" s="102"/>
      <c r="GDP12" s="102"/>
      <c r="GDQ12" s="97"/>
      <c r="GDR12" s="100"/>
      <c r="GDS12" s="101"/>
      <c r="GDT12" s="100"/>
      <c r="GDU12" s="100"/>
      <c r="GDV12" s="100"/>
      <c r="GDW12" s="100"/>
      <c r="GDX12" s="99"/>
      <c r="GDY12" s="97"/>
      <c r="GDZ12" s="97"/>
      <c r="GEA12" s="102"/>
      <c r="GEB12" s="102"/>
      <c r="GEC12" s="97"/>
      <c r="GED12" s="100"/>
      <c r="GEE12" s="101"/>
      <c r="GEF12" s="100"/>
      <c r="GEG12" s="100"/>
      <c r="GEH12" s="100"/>
      <c r="GEI12" s="100"/>
      <c r="GEJ12" s="99"/>
      <c r="GEK12" s="97"/>
      <c r="GEL12" s="97"/>
      <c r="GEM12" s="102"/>
      <c r="GEN12" s="102"/>
      <c r="GEO12" s="97"/>
      <c r="GEP12" s="100"/>
      <c r="GEQ12" s="101"/>
      <c r="GER12" s="100"/>
      <c r="GES12" s="100"/>
      <c r="GET12" s="100"/>
      <c r="GEU12" s="100"/>
      <c r="GEV12" s="99"/>
      <c r="GEW12" s="97"/>
      <c r="GEX12" s="97"/>
      <c r="GEY12" s="102"/>
      <c r="GEZ12" s="102"/>
      <c r="GFA12" s="97"/>
      <c r="GFB12" s="100"/>
      <c r="GFC12" s="101"/>
      <c r="GFD12" s="100"/>
      <c r="GFE12" s="100"/>
      <c r="GFF12" s="100"/>
      <c r="GFG12" s="100"/>
      <c r="GFH12" s="99"/>
      <c r="GFI12" s="97"/>
      <c r="GFJ12" s="97"/>
      <c r="GFK12" s="102"/>
      <c r="GFL12" s="102"/>
      <c r="GFM12" s="97"/>
      <c r="GFN12" s="100"/>
      <c r="GFO12" s="101"/>
      <c r="GFP12" s="100"/>
      <c r="GFQ12" s="100"/>
      <c r="GFR12" s="100"/>
      <c r="GFS12" s="100"/>
      <c r="GFT12" s="99"/>
      <c r="GFU12" s="97"/>
      <c r="GFV12" s="97"/>
      <c r="GFW12" s="102"/>
      <c r="GFX12" s="102"/>
      <c r="GFY12" s="97"/>
      <c r="GFZ12" s="100"/>
      <c r="GGA12" s="101"/>
      <c r="GGB12" s="100"/>
      <c r="GGC12" s="100"/>
      <c r="GGD12" s="100"/>
      <c r="GGE12" s="100"/>
      <c r="GGF12" s="99"/>
      <c r="GGG12" s="97"/>
      <c r="GGH12" s="97"/>
      <c r="GGI12" s="102"/>
      <c r="GGJ12" s="102"/>
      <c r="GGK12" s="97"/>
      <c r="GGL12" s="100"/>
      <c r="GGM12" s="101"/>
      <c r="GGN12" s="100"/>
      <c r="GGO12" s="100"/>
      <c r="GGP12" s="100"/>
      <c r="GGQ12" s="100"/>
      <c r="GGR12" s="99"/>
      <c r="GGS12" s="97"/>
      <c r="GGT12" s="97"/>
      <c r="GGU12" s="102"/>
      <c r="GGV12" s="102"/>
      <c r="GGW12" s="97"/>
      <c r="GGX12" s="100"/>
      <c r="GGY12" s="101"/>
      <c r="GGZ12" s="100"/>
      <c r="GHA12" s="100"/>
      <c r="GHB12" s="100"/>
      <c r="GHC12" s="100"/>
      <c r="GHD12" s="99"/>
      <c r="GHE12" s="97"/>
      <c r="GHF12" s="97"/>
      <c r="GHG12" s="102"/>
      <c r="GHH12" s="102"/>
      <c r="GHI12" s="97"/>
      <c r="GHJ12" s="100"/>
      <c r="GHK12" s="101"/>
      <c r="GHL12" s="100"/>
      <c r="GHM12" s="100"/>
      <c r="GHN12" s="100"/>
      <c r="GHO12" s="100"/>
      <c r="GHP12" s="99"/>
      <c r="GHQ12" s="97"/>
      <c r="GHR12" s="97"/>
      <c r="GHS12" s="102"/>
      <c r="GHT12" s="102"/>
      <c r="GHU12" s="97"/>
      <c r="GHV12" s="100"/>
      <c r="GHW12" s="101"/>
      <c r="GHX12" s="100"/>
      <c r="GHY12" s="100"/>
      <c r="GHZ12" s="100"/>
      <c r="GIA12" s="100"/>
      <c r="GIB12" s="99"/>
      <c r="GIC12" s="97"/>
      <c r="GID12" s="97"/>
      <c r="GIE12" s="102"/>
      <c r="GIF12" s="102"/>
      <c r="GIG12" s="97"/>
      <c r="GIH12" s="100"/>
      <c r="GII12" s="101"/>
      <c r="GIJ12" s="100"/>
      <c r="GIK12" s="100"/>
      <c r="GIL12" s="100"/>
      <c r="GIM12" s="100"/>
      <c r="GIN12" s="99"/>
      <c r="GIO12" s="97"/>
      <c r="GIP12" s="97"/>
      <c r="GIQ12" s="102"/>
      <c r="GIR12" s="102"/>
      <c r="GIS12" s="97"/>
      <c r="GIT12" s="100"/>
      <c r="GIU12" s="101"/>
      <c r="GIV12" s="100"/>
      <c r="GIW12" s="100"/>
      <c r="GIX12" s="100"/>
      <c r="GIY12" s="100"/>
      <c r="GIZ12" s="99"/>
      <c r="GJA12" s="97"/>
      <c r="GJB12" s="97"/>
      <c r="GJC12" s="102"/>
      <c r="GJD12" s="102"/>
      <c r="GJE12" s="97"/>
      <c r="GJF12" s="100"/>
      <c r="GJG12" s="101"/>
      <c r="GJH12" s="100"/>
      <c r="GJI12" s="100"/>
      <c r="GJJ12" s="100"/>
      <c r="GJK12" s="100"/>
      <c r="GJL12" s="99"/>
      <c r="GJM12" s="97"/>
      <c r="GJN12" s="97"/>
      <c r="GJO12" s="102"/>
      <c r="GJP12" s="102"/>
      <c r="GJQ12" s="97"/>
      <c r="GJR12" s="100"/>
      <c r="GJS12" s="101"/>
      <c r="GJT12" s="100"/>
      <c r="GJU12" s="100"/>
      <c r="GJV12" s="100"/>
      <c r="GJW12" s="100"/>
      <c r="GJX12" s="99"/>
      <c r="GJY12" s="97"/>
      <c r="GJZ12" s="97"/>
      <c r="GKA12" s="102"/>
      <c r="GKB12" s="102"/>
      <c r="GKC12" s="97"/>
      <c r="GKD12" s="100"/>
      <c r="GKE12" s="101"/>
      <c r="GKF12" s="100"/>
      <c r="GKG12" s="100"/>
      <c r="GKH12" s="100"/>
      <c r="GKI12" s="100"/>
      <c r="GKJ12" s="99"/>
      <c r="GKK12" s="97"/>
      <c r="GKL12" s="97"/>
      <c r="GKM12" s="102"/>
      <c r="GKN12" s="102"/>
      <c r="GKO12" s="97"/>
      <c r="GKP12" s="100"/>
      <c r="GKQ12" s="101"/>
      <c r="GKR12" s="100"/>
      <c r="GKS12" s="100"/>
      <c r="GKT12" s="100"/>
      <c r="GKU12" s="100"/>
      <c r="GKV12" s="99"/>
      <c r="GKW12" s="97"/>
      <c r="GKX12" s="97"/>
      <c r="GKY12" s="102"/>
      <c r="GKZ12" s="102"/>
      <c r="GLA12" s="97"/>
      <c r="GLB12" s="100"/>
      <c r="GLC12" s="101"/>
      <c r="GLD12" s="100"/>
      <c r="GLE12" s="100"/>
      <c r="GLF12" s="100"/>
      <c r="GLG12" s="100"/>
      <c r="GLH12" s="99"/>
      <c r="GLI12" s="97"/>
      <c r="GLJ12" s="97"/>
      <c r="GLK12" s="102"/>
      <c r="GLL12" s="102"/>
      <c r="GLM12" s="97"/>
      <c r="GLN12" s="100"/>
      <c r="GLO12" s="101"/>
      <c r="GLP12" s="100"/>
      <c r="GLQ12" s="100"/>
      <c r="GLR12" s="100"/>
      <c r="GLS12" s="100"/>
      <c r="GLT12" s="99"/>
      <c r="GLU12" s="97"/>
      <c r="GLV12" s="97"/>
      <c r="GLW12" s="102"/>
      <c r="GLX12" s="102"/>
      <c r="GLY12" s="97"/>
      <c r="GLZ12" s="100"/>
      <c r="GMA12" s="101"/>
      <c r="GMB12" s="100"/>
      <c r="GMC12" s="100"/>
      <c r="GMD12" s="100"/>
      <c r="GME12" s="100"/>
      <c r="GMF12" s="99"/>
      <c r="GMG12" s="97"/>
      <c r="GMH12" s="97"/>
      <c r="GMI12" s="102"/>
      <c r="GMJ12" s="102"/>
      <c r="GMK12" s="97"/>
      <c r="GML12" s="100"/>
      <c r="GMM12" s="101"/>
      <c r="GMN12" s="100"/>
      <c r="GMO12" s="100"/>
      <c r="GMP12" s="100"/>
      <c r="GMQ12" s="100"/>
      <c r="GMR12" s="99"/>
      <c r="GMS12" s="97"/>
      <c r="GMT12" s="97"/>
      <c r="GMU12" s="102"/>
      <c r="GMV12" s="102"/>
      <c r="GMW12" s="97"/>
      <c r="GMX12" s="100"/>
      <c r="GMY12" s="101"/>
      <c r="GMZ12" s="100"/>
      <c r="GNA12" s="100"/>
      <c r="GNB12" s="100"/>
      <c r="GNC12" s="100"/>
      <c r="GND12" s="99"/>
      <c r="GNE12" s="97"/>
      <c r="GNF12" s="97"/>
      <c r="GNG12" s="102"/>
      <c r="GNH12" s="102"/>
      <c r="GNI12" s="97"/>
      <c r="GNJ12" s="100"/>
      <c r="GNK12" s="101"/>
      <c r="GNL12" s="100"/>
      <c r="GNM12" s="100"/>
      <c r="GNN12" s="100"/>
      <c r="GNO12" s="100"/>
      <c r="GNP12" s="99"/>
      <c r="GNQ12" s="97"/>
      <c r="GNR12" s="97"/>
      <c r="GNS12" s="102"/>
      <c r="GNT12" s="102"/>
      <c r="GNU12" s="97"/>
      <c r="GNV12" s="100"/>
      <c r="GNW12" s="101"/>
      <c r="GNX12" s="100"/>
      <c r="GNY12" s="100"/>
      <c r="GNZ12" s="100"/>
      <c r="GOA12" s="100"/>
      <c r="GOB12" s="99"/>
      <c r="GOC12" s="97"/>
      <c r="GOD12" s="97"/>
      <c r="GOE12" s="102"/>
      <c r="GOF12" s="102"/>
      <c r="GOG12" s="97"/>
      <c r="GOH12" s="100"/>
      <c r="GOI12" s="101"/>
      <c r="GOJ12" s="100"/>
      <c r="GOK12" s="100"/>
      <c r="GOL12" s="100"/>
      <c r="GOM12" s="100"/>
      <c r="GON12" s="99"/>
      <c r="GOO12" s="97"/>
      <c r="GOP12" s="97"/>
      <c r="GOQ12" s="102"/>
      <c r="GOR12" s="102"/>
      <c r="GOS12" s="97"/>
      <c r="GOT12" s="100"/>
      <c r="GOU12" s="101"/>
      <c r="GOV12" s="100"/>
      <c r="GOW12" s="100"/>
      <c r="GOX12" s="100"/>
      <c r="GOY12" s="100"/>
      <c r="GOZ12" s="99"/>
      <c r="GPA12" s="97"/>
      <c r="GPB12" s="97"/>
      <c r="GPC12" s="102"/>
      <c r="GPD12" s="102"/>
      <c r="GPE12" s="97"/>
      <c r="GPF12" s="100"/>
      <c r="GPG12" s="101"/>
      <c r="GPH12" s="100"/>
      <c r="GPI12" s="100"/>
      <c r="GPJ12" s="100"/>
      <c r="GPK12" s="100"/>
      <c r="GPL12" s="99"/>
      <c r="GPM12" s="97"/>
      <c r="GPN12" s="97"/>
      <c r="GPO12" s="102"/>
      <c r="GPP12" s="102"/>
      <c r="GPQ12" s="97"/>
      <c r="GPR12" s="100"/>
      <c r="GPS12" s="101"/>
      <c r="GPT12" s="100"/>
      <c r="GPU12" s="100"/>
      <c r="GPV12" s="100"/>
      <c r="GPW12" s="100"/>
      <c r="GPX12" s="99"/>
      <c r="GPY12" s="97"/>
      <c r="GPZ12" s="97"/>
      <c r="GQA12" s="102"/>
      <c r="GQB12" s="102"/>
      <c r="GQC12" s="97"/>
      <c r="GQD12" s="100"/>
      <c r="GQE12" s="101"/>
      <c r="GQF12" s="100"/>
      <c r="GQG12" s="100"/>
      <c r="GQH12" s="100"/>
      <c r="GQI12" s="100"/>
      <c r="GQJ12" s="99"/>
      <c r="GQK12" s="97"/>
      <c r="GQL12" s="97"/>
      <c r="GQM12" s="102"/>
      <c r="GQN12" s="102"/>
      <c r="GQO12" s="97"/>
      <c r="GQP12" s="100"/>
      <c r="GQQ12" s="101"/>
      <c r="GQR12" s="100"/>
      <c r="GQS12" s="100"/>
      <c r="GQT12" s="100"/>
      <c r="GQU12" s="100"/>
      <c r="GQV12" s="99"/>
      <c r="GQW12" s="97"/>
      <c r="GQX12" s="97"/>
      <c r="GQY12" s="102"/>
      <c r="GQZ12" s="102"/>
      <c r="GRA12" s="97"/>
      <c r="GRB12" s="100"/>
      <c r="GRC12" s="101"/>
      <c r="GRD12" s="100"/>
      <c r="GRE12" s="100"/>
      <c r="GRF12" s="100"/>
      <c r="GRG12" s="100"/>
      <c r="GRH12" s="99"/>
      <c r="GRI12" s="97"/>
      <c r="GRJ12" s="97"/>
      <c r="GRK12" s="102"/>
      <c r="GRL12" s="102"/>
      <c r="GRM12" s="97"/>
      <c r="GRN12" s="100"/>
      <c r="GRO12" s="101"/>
      <c r="GRP12" s="100"/>
      <c r="GRQ12" s="100"/>
      <c r="GRR12" s="100"/>
      <c r="GRS12" s="100"/>
      <c r="GRT12" s="99"/>
      <c r="GRU12" s="97"/>
      <c r="GRV12" s="97"/>
      <c r="GRW12" s="102"/>
      <c r="GRX12" s="102"/>
      <c r="GRY12" s="97"/>
      <c r="GRZ12" s="100"/>
      <c r="GSA12" s="101"/>
      <c r="GSB12" s="100"/>
      <c r="GSC12" s="100"/>
      <c r="GSD12" s="100"/>
      <c r="GSE12" s="100"/>
      <c r="GSF12" s="99"/>
      <c r="GSG12" s="97"/>
      <c r="GSH12" s="97"/>
      <c r="GSI12" s="102"/>
      <c r="GSJ12" s="102"/>
      <c r="GSK12" s="97"/>
      <c r="GSL12" s="100"/>
      <c r="GSM12" s="101"/>
      <c r="GSN12" s="100"/>
      <c r="GSO12" s="100"/>
      <c r="GSP12" s="100"/>
      <c r="GSQ12" s="100"/>
      <c r="GSR12" s="99"/>
      <c r="GSS12" s="97"/>
      <c r="GST12" s="97"/>
      <c r="GSU12" s="102"/>
      <c r="GSV12" s="102"/>
      <c r="GSW12" s="97"/>
      <c r="GSX12" s="100"/>
      <c r="GSY12" s="101"/>
      <c r="GSZ12" s="100"/>
      <c r="GTA12" s="100"/>
      <c r="GTB12" s="100"/>
      <c r="GTC12" s="100"/>
      <c r="GTD12" s="99"/>
      <c r="GTE12" s="97"/>
      <c r="GTF12" s="97"/>
      <c r="GTG12" s="102"/>
      <c r="GTH12" s="102"/>
      <c r="GTI12" s="97"/>
      <c r="GTJ12" s="100"/>
      <c r="GTK12" s="101"/>
      <c r="GTL12" s="100"/>
      <c r="GTM12" s="100"/>
      <c r="GTN12" s="100"/>
      <c r="GTO12" s="100"/>
      <c r="GTP12" s="99"/>
      <c r="GTQ12" s="97"/>
      <c r="GTR12" s="97"/>
      <c r="GTS12" s="102"/>
      <c r="GTT12" s="102"/>
      <c r="GTU12" s="97"/>
      <c r="GTV12" s="100"/>
      <c r="GTW12" s="101"/>
      <c r="GTX12" s="100"/>
      <c r="GTY12" s="100"/>
      <c r="GTZ12" s="100"/>
      <c r="GUA12" s="100"/>
      <c r="GUB12" s="99"/>
      <c r="GUC12" s="97"/>
      <c r="GUD12" s="97"/>
      <c r="GUE12" s="102"/>
      <c r="GUF12" s="102"/>
      <c r="GUG12" s="97"/>
      <c r="GUH12" s="100"/>
      <c r="GUI12" s="101"/>
      <c r="GUJ12" s="100"/>
      <c r="GUK12" s="100"/>
      <c r="GUL12" s="100"/>
      <c r="GUM12" s="100"/>
      <c r="GUN12" s="99"/>
      <c r="GUO12" s="97"/>
      <c r="GUP12" s="97"/>
      <c r="GUQ12" s="102"/>
      <c r="GUR12" s="102"/>
      <c r="GUS12" s="97"/>
      <c r="GUT12" s="100"/>
      <c r="GUU12" s="101"/>
      <c r="GUV12" s="100"/>
      <c r="GUW12" s="100"/>
      <c r="GUX12" s="100"/>
      <c r="GUY12" s="100"/>
      <c r="GUZ12" s="99"/>
      <c r="GVA12" s="97"/>
      <c r="GVB12" s="97"/>
      <c r="GVC12" s="102"/>
      <c r="GVD12" s="102"/>
      <c r="GVE12" s="97"/>
      <c r="GVF12" s="100"/>
      <c r="GVG12" s="101"/>
      <c r="GVH12" s="100"/>
      <c r="GVI12" s="100"/>
      <c r="GVJ12" s="100"/>
      <c r="GVK12" s="100"/>
      <c r="GVL12" s="99"/>
      <c r="GVM12" s="97"/>
      <c r="GVN12" s="97"/>
      <c r="GVO12" s="102"/>
      <c r="GVP12" s="102"/>
      <c r="GVQ12" s="97"/>
      <c r="GVR12" s="100"/>
      <c r="GVS12" s="101"/>
      <c r="GVT12" s="100"/>
      <c r="GVU12" s="100"/>
      <c r="GVV12" s="100"/>
      <c r="GVW12" s="100"/>
      <c r="GVX12" s="99"/>
      <c r="GVY12" s="97"/>
      <c r="GVZ12" s="97"/>
      <c r="GWA12" s="102"/>
      <c r="GWB12" s="102"/>
      <c r="GWC12" s="97"/>
      <c r="GWD12" s="100"/>
      <c r="GWE12" s="101"/>
      <c r="GWF12" s="100"/>
      <c r="GWG12" s="100"/>
      <c r="GWH12" s="100"/>
      <c r="GWI12" s="100"/>
      <c r="GWJ12" s="99"/>
      <c r="GWK12" s="97"/>
      <c r="GWL12" s="97"/>
      <c r="GWM12" s="102"/>
      <c r="GWN12" s="102"/>
      <c r="GWO12" s="97"/>
      <c r="GWP12" s="100"/>
      <c r="GWQ12" s="101"/>
      <c r="GWR12" s="100"/>
      <c r="GWS12" s="100"/>
      <c r="GWT12" s="100"/>
      <c r="GWU12" s="100"/>
      <c r="GWV12" s="99"/>
      <c r="GWW12" s="97"/>
      <c r="GWX12" s="97"/>
      <c r="GWY12" s="102"/>
      <c r="GWZ12" s="102"/>
      <c r="GXA12" s="97"/>
      <c r="GXB12" s="100"/>
      <c r="GXC12" s="101"/>
      <c r="GXD12" s="100"/>
      <c r="GXE12" s="100"/>
      <c r="GXF12" s="100"/>
      <c r="GXG12" s="100"/>
      <c r="GXH12" s="99"/>
      <c r="GXI12" s="97"/>
      <c r="GXJ12" s="97"/>
      <c r="GXK12" s="102"/>
      <c r="GXL12" s="102"/>
      <c r="GXM12" s="97"/>
      <c r="GXN12" s="100"/>
      <c r="GXO12" s="101"/>
      <c r="GXP12" s="100"/>
      <c r="GXQ12" s="100"/>
      <c r="GXR12" s="100"/>
      <c r="GXS12" s="100"/>
      <c r="GXT12" s="99"/>
      <c r="GXU12" s="97"/>
      <c r="GXV12" s="97"/>
      <c r="GXW12" s="102"/>
      <c r="GXX12" s="102"/>
      <c r="GXY12" s="97"/>
      <c r="GXZ12" s="100"/>
      <c r="GYA12" s="101"/>
      <c r="GYB12" s="100"/>
      <c r="GYC12" s="100"/>
      <c r="GYD12" s="100"/>
      <c r="GYE12" s="100"/>
      <c r="GYF12" s="99"/>
      <c r="GYG12" s="97"/>
      <c r="GYH12" s="97"/>
      <c r="GYI12" s="102"/>
      <c r="GYJ12" s="102"/>
      <c r="GYK12" s="97"/>
      <c r="GYL12" s="100"/>
      <c r="GYM12" s="101"/>
      <c r="GYN12" s="100"/>
      <c r="GYO12" s="100"/>
      <c r="GYP12" s="100"/>
      <c r="GYQ12" s="100"/>
      <c r="GYR12" s="99"/>
      <c r="GYS12" s="97"/>
      <c r="GYT12" s="97"/>
      <c r="GYU12" s="102"/>
      <c r="GYV12" s="102"/>
      <c r="GYW12" s="97"/>
      <c r="GYX12" s="100"/>
      <c r="GYY12" s="101"/>
      <c r="GYZ12" s="100"/>
      <c r="GZA12" s="100"/>
      <c r="GZB12" s="100"/>
      <c r="GZC12" s="100"/>
      <c r="GZD12" s="99"/>
      <c r="GZE12" s="97"/>
      <c r="GZF12" s="97"/>
      <c r="GZG12" s="102"/>
      <c r="GZH12" s="102"/>
      <c r="GZI12" s="97"/>
      <c r="GZJ12" s="100"/>
      <c r="GZK12" s="101"/>
      <c r="GZL12" s="100"/>
      <c r="GZM12" s="100"/>
      <c r="GZN12" s="100"/>
      <c r="GZO12" s="100"/>
      <c r="GZP12" s="99"/>
      <c r="GZQ12" s="97"/>
      <c r="GZR12" s="97"/>
      <c r="GZS12" s="102"/>
      <c r="GZT12" s="102"/>
      <c r="GZU12" s="97"/>
      <c r="GZV12" s="100"/>
      <c r="GZW12" s="101"/>
      <c r="GZX12" s="100"/>
      <c r="GZY12" s="100"/>
      <c r="GZZ12" s="100"/>
      <c r="HAA12" s="100"/>
      <c r="HAB12" s="99"/>
      <c r="HAC12" s="97"/>
      <c r="HAD12" s="97"/>
      <c r="HAE12" s="102"/>
      <c r="HAF12" s="102"/>
      <c r="HAG12" s="97"/>
      <c r="HAH12" s="100"/>
      <c r="HAI12" s="101"/>
      <c r="HAJ12" s="100"/>
      <c r="HAK12" s="100"/>
      <c r="HAL12" s="100"/>
      <c r="HAM12" s="100"/>
      <c r="HAN12" s="99"/>
      <c r="HAO12" s="97"/>
      <c r="HAP12" s="97"/>
      <c r="HAQ12" s="102"/>
      <c r="HAR12" s="102"/>
      <c r="HAS12" s="97"/>
      <c r="HAT12" s="100"/>
      <c r="HAU12" s="101"/>
      <c r="HAV12" s="100"/>
      <c r="HAW12" s="100"/>
      <c r="HAX12" s="100"/>
      <c r="HAY12" s="100"/>
      <c r="HAZ12" s="99"/>
      <c r="HBA12" s="97"/>
      <c r="HBB12" s="97"/>
      <c r="HBC12" s="102"/>
      <c r="HBD12" s="102"/>
      <c r="HBE12" s="97"/>
      <c r="HBF12" s="100"/>
      <c r="HBG12" s="101"/>
      <c r="HBH12" s="100"/>
      <c r="HBI12" s="100"/>
      <c r="HBJ12" s="100"/>
      <c r="HBK12" s="100"/>
      <c r="HBL12" s="99"/>
      <c r="HBM12" s="97"/>
      <c r="HBN12" s="97"/>
      <c r="HBO12" s="102"/>
      <c r="HBP12" s="102"/>
      <c r="HBQ12" s="97"/>
      <c r="HBR12" s="100"/>
      <c r="HBS12" s="101"/>
      <c r="HBT12" s="100"/>
      <c r="HBU12" s="100"/>
      <c r="HBV12" s="100"/>
      <c r="HBW12" s="100"/>
      <c r="HBX12" s="99"/>
      <c r="HBY12" s="97"/>
      <c r="HBZ12" s="97"/>
      <c r="HCA12" s="102"/>
      <c r="HCB12" s="102"/>
      <c r="HCC12" s="97"/>
      <c r="HCD12" s="100"/>
      <c r="HCE12" s="101"/>
      <c r="HCF12" s="100"/>
      <c r="HCG12" s="100"/>
      <c r="HCH12" s="100"/>
      <c r="HCI12" s="100"/>
      <c r="HCJ12" s="99"/>
      <c r="HCK12" s="97"/>
      <c r="HCL12" s="97"/>
      <c r="HCM12" s="102"/>
      <c r="HCN12" s="102"/>
      <c r="HCO12" s="97"/>
      <c r="HCP12" s="100"/>
      <c r="HCQ12" s="101"/>
      <c r="HCR12" s="100"/>
      <c r="HCS12" s="100"/>
      <c r="HCT12" s="100"/>
      <c r="HCU12" s="100"/>
      <c r="HCV12" s="99"/>
      <c r="HCW12" s="97"/>
      <c r="HCX12" s="97"/>
      <c r="HCY12" s="102"/>
      <c r="HCZ12" s="102"/>
      <c r="HDA12" s="97"/>
      <c r="HDB12" s="100"/>
      <c r="HDC12" s="101"/>
      <c r="HDD12" s="100"/>
      <c r="HDE12" s="100"/>
      <c r="HDF12" s="100"/>
      <c r="HDG12" s="100"/>
      <c r="HDH12" s="99"/>
      <c r="HDI12" s="97"/>
      <c r="HDJ12" s="97"/>
      <c r="HDK12" s="102"/>
      <c r="HDL12" s="102"/>
      <c r="HDM12" s="97"/>
      <c r="HDN12" s="100"/>
      <c r="HDO12" s="101"/>
      <c r="HDP12" s="100"/>
      <c r="HDQ12" s="100"/>
      <c r="HDR12" s="100"/>
      <c r="HDS12" s="100"/>
      <c r="HDT12" s="99"/>
      <c r="HDU12" s="97"/>
      <c r="HDV12" s="97"/>
      <c r="HDW12" s="102"/>
      <c r="HDX12" s="102"/>
      <c r="HDY12" s="97"/>
      <c r="HDZ12" s="100"/>
      <c r="HEA12" s="101"/>
      <c r="HEB12" s="100"/>
      <c r="HEC12" s="100"/>
      <c r="HED12" s="100"/>
      <c r="HEE12" s="100"/>
      <c r="HEF12" s="99"/>
      <c r="HEG12" s="97"/>
      <c r="HEH12" s="97"/>
      <c r="HEI12" s="102"/>
      <c r="HEJ12" s="102"/>
      <c r="HEK12" s="97"/>
      <c r="HEL12" s="100"/>
      <c r="HEM12" s="101"/>
      <c r="HEN12" s="100"/>
      <c r="HEO12" s="100"/>
      <c r="HEP12" s="100"/>
      <c r="HEQ12" s="100"/>
      <c r="HER12" s="99"/>
      <c r="HES12" s="97"/>
      <c r="HET12" s="97"/>
      <c r="HEU12" s="102"/>
      <c r="HEV12" s="102"/>
      <c r="HEW12" s="97"/>
      <c r="HEX12" s="100"/>
      <c r="HEY12" s="101"/>
      <c r="HEZ12" s="100"/>
      <c r="HFA12" s="100"/>
      <c r="HFB12" s="100"/>
      <c r="HFC12" s="100"/>
      <c r="HFD12" s="99"/>
      <c r="HFE12" s="97"/>
      <c r="HFF12" s="97"/>
      <c r="HFG12" s="102"/>
      <c r="HFH12" s="102"/>
      <c r="HFI12" s="97"/>
      <c r="HFJ12" s="100"/>
      <c r="HFK12" s="101"/>
      <c r="HFL12" s="100"/>
      <c r="HFM12" s="100"/>
      <c r="HFN12" s="100"/>
      <c r="HFO12" s="100"/>
      <c r="HFP12" s="99"/>
      <c r="HFQ12" s="97"/>
      <c r="HFR12" s="97"/>
      <c r="HFS12" s="102"/>
      <c r="HFT12" s="102"/>
      <c r="HFU12" s="97"/>
      <c r="HFV12" s="100"/>
      <c r="HFW12" s="101"/>
      <c r="HFX12" s="100"/>
      <c r="HFY12" s="100"/>
      <c r="HFZ12" s="100"/>
      <c r="HGA12" s="100"/>
      <c r="HGB12" s="99"/>
      <c r="HGC12" s="97"/>
      <c r="HGD12" s="97"/>
      <c r="HGE12" s="102"/>
      <c r="HGF12" s="102"/>
      <c r="HGG12" s="97"/>
      <c r="HGH12" s="100"/>
      <c r="HGI12" s="101"/>
      <c r="HGJ12" s="100"/>
      <c r="HGK12" s="100"/>
      <c r="HGL12" s="100"/>
      <c r="HGM12" s="100"/>
      <c r="HGN12" s="99"/>
      <c r="HGO12" s="97"/>
      <c r="HGP12" s="97"/>
      <c r="HGQ12" s="102"/>
      <c r="HGR12" s="102"/>
      <c r="HGS12" s="97"/>
      <c r="HGT12" s="100"/>
      <c r="HGU12" s="101"/>
      <c r="HGV12" s="100"/>
      <c r="HGW12" s="100"/>
      <c r="HGX12" s="100"/>
      <c r="HGY12" s="100"/>
      <c r="HGZ12" s="99"/>
      <c r="HHA12" s="97"/>
      <c r="HHB12" s="97"/>
      <c r="HHC12" s="102"/>
      <c r="HHD12" s="102"/>
      <c r="HHE12" s="97"/>
      <c r="HHF12" s="100"/>
      <c r="HHG12" s="101"/>
      <c r="HHH12" s="100"/>
      <c r="HHI12" s="100"/>
      <c r="HHJ12" s="100"/>
      <c r="HHK12" s="100"/>
      <c r="HHL12" s="99"/>
      <c r="HHM12" s="97"/>
      <c r="HHN12" s="97"/>
      <c r="HHO12" s="102"/>
      <c r="HHP12" s="102"/>
      <c r="HHQ12" s="97"/>
      <c r="HHR12" s="100"/>
      <c r="HHS12" s="101"/>
      <c r="HHT12" s="100"/>
      <c r="HHU12" s="100"/>
      <c r="HHV12" s="100"/>
      <c r="HHW12" s="100"/>
      <c r="HHX12" s="99"/>
      <c r="HHY12" s="97"/>
      <c r="HHZ12" s="97"/>
      <c r="HIA12" s="102"/>
      <c r="HIB12" s="102"/>
      <c r="HIC12" s="97"/>
      <c r="HID12" s="100"/>
      <c r="HIE12" s="101"/>
      <c r="HIF12" s="100"/>
      <c r="HIG12" s="100"/>
      <c r="HIH12" s="100"/>
      <c r="HII12" s="100"/>
      <c r="HIJ12" s="99"/>
      <c r="HIK12" s="97"/>
      <c r="HIL12" s="97"/>
      <c r="HIM12" s="102"/>
      <c r="HIN12" s="102"/>
      <c r="HIO12" s="97"/>
      <c r="HIP12" s="100"/>
      <c r="HIQ12" s="101"/>
      <c r="HIR12" s="100"/>
      <c r="HIS12" s="100"/>
      <c r="HIT12" s="100"/>
      <c r="HIU12" s="100"/>
      <c r="HIV12" s="99"/>
      <c r="HIW12" s="97"/>
      <c r="HIX12" s="97"/>
      <c r="HIY12" s="102"/>
      <c r="HIZ12" s="102"/>
      <c r="HJA12" s="97"/>
      <c r="HJB12" s="100"/>
      <c r="HJC12" s="101"/>
      <c r="HJD12" s="100"/>
      <c r="HJE12" s="100"/>
      <c r="HJF12" s="100"/>
      <c r="HJG12" s="100"/>
      <c r="HJH12" s="99"/>
      <c r="HJI12" s="97"/>
      <c r="HJJ12" s="97"/>
      <c r="HJK12" s="102"/>
      <c r="HJL12" s="102"/>
      <c r="HJM12" s="97"/>
      <c r="HJN12" s="100"/>
      <c r="HJO12" s="101"/>
      <c r="HJP12" s="100"/>
      <c r="HJQ12" s="100"/>
      <c r="HJR12" s="100"/>
      <c r="HJS12" s="100"/>
      <c r="HJT12" s="99"/>
      <c r="HJU12" s="97"/>
      <c r="HJV12" s="97"/>
      <c r="HJW12" s="102"/>
      <c r="HJX12" s="102"/>
      <c r="HJY12" s="97"/>
      <c r="HJZ12" s="100"/>
      <c r="HKA12" s="101"/>
      <c r="HKB12" s="100"/>
      <c r="HKC12" s="100"/>
      <c r="HKD12" s="100"/>
      <c r="HKE12" s="100"/>
      <c r="HKF12" s="99"/>
      <c r="HKG12" s="97"/>
      <c r="HKH12" s="97"/>
      <c r="HKI12" s="102"/>
      <c r="HKJ12" s="102"/>
      <c r="HKK12" s="97"/>
      <c r="HKL12" s="100"/>
      <c r="HKM12" s="101"/>
      <c r="HKN12" s="100"/>
      <c r="HKO12" s="100"/>
      <c r="HKP12" s="100"/>
      <c r="HKQ12" s="100"/>
      <c r="HKR12" s="99"/>
      <c r="HKS12" s="97"/>
      <c r="HKT12" s="97"/>
      <c r="HKU12" s="102"/>
      <c r="HKV12" s="102"/>
      <c r="HKW12" s="97"/>
      <c r="HKX12" s="100"/>
      <c r="HKY12" s="101"/>
      <c r="HKZ12" s="100"/>
      <c r="HLA12" s="100"/>
      <c r="HLB12" s="100"/>
      <c r="HLC12" s="100"/>
      <c r="HLD12" s="99"/>
      <c r="HLE12" s="97"/>
      <c r="HLF12" s="97"/>
      <c r="HLG12" s="102"/>
      <c r="HLH12" s="102"/>
      <c r="HLI12" s="97"/>
      <c r="HLJ12" s="100"/>
      <c r="HLK12" s="101"/>
      <c r="HLL12" s="100"/>
      <c r="HLM12" s="100"/>
      <c r="HLN12" s="100"/>
      <c r="HLO12" s="100"/>
      <c r="HLP12" s="99"/>
      <c r="HLQ12" s="97"/>
      <c r="HLR12" s="97"/>
      <c r="HLS12" s="102"/>
      <c r="HLT12" s="102"/>
      <c r="HLU12" s="97"/>
      <c r="HLV12" s="100"/>
      <c r="HLW12" s="101"/>
      <c r="HLX12" s="100"/>
      <c r="HLY12" s="100"/>
      <c r="HLZ12" s="100"/>
      <c r="HMA12" s="100"/>
      <c r="HMB12" s="99"/>
      <c r="HMC12" s="97"/>
      <c r="HMD12" s="97"/>
      <c r="HME12" s="102"/>
      <c r="HMF12" s="102"/>
      <c r="HMG12" s="97"/>
      <c r="HMH12" s="100"/>
      <c r="HMI12" s="101"/>
      <c r="HMJ12" s="100"/>
      <c r="HMK12" s="100"/>
      <c r="HML12" s="100"/>
      <c r="HMM12" s="100"/>
      <c r="HMN12" s="99"/>
      <c r="HMO12" s="97"/>
      <c r="HMP12" s="97"/>
      <c r="HMQ12" s="102"/>
      <c r="HMR12" s="102"/>
      <c r="HMS12" s="97"/>
      <c r="HMT12" s="100"/>
      <c r="HMU12" s="101"/>
      <c r="HMV12" s="100"/>
      <c r="HMW12" s="100"/>
      <c r="HMX12" s="100"/>
      <c r="HMY12" s="100"/>
      <c r="HMZ12" s="99"/>
      <c r="HNA12" s="97"/>
      <c r="HNB12" s="97"/>
      <c r="HNC12" s="102"/>
      <c r="HND12" s="102"/>
      <c r="HNE12" s="97"/>
      <c r="HNF12" s="100"/>
      <c r="HNG12" s="101"/>
      <c r="HNH12" s="100"/>
      <c r="HNI12" s="100"/>
      <c r="HNJ12" s="100"/>
      <c r="HNK12" s="100"/>
      <c r="HNL12" s="99"/>
      <c r="HNM12" s="97"/>
      <c r="HNN12" s="97"/>
      <c r="HNO12" s="102"/>
      <c r="HNP12" s="102"/>
      <c r="HNQ12" s="97"/>
      <c r="HNR12" s="100"/>
      <c r="HNS12" s="101"/>
      <c r="HNT12" s="100"/>
      <c r="HNU12" s="100"/>
      <c r="HNV12" s="100"/>
      <c r="HNW12" s="100"/>
      <c r="HNX12" s="99"/>
      <c r="HNY12" s="97"/>
      <c r="HNZ12" s="97"/>
      <c r="HOA12" s="102"/>
      <c r="HOB12" s="102"/>
      <c r="HOC12" s="97"/>
      <c r="HOD12" s="100"/>
      <c r="HOE12" s="101"/>
      <c r="HOF12" s="100"/>
      <c r="HOG12" s="100"/>
      <c r="HOH12" s="100"/>
      <c r="HOI12" s="100"/>
      <c r="HOJ12" s="99"/>
      <c r="HOK12" s="97"/>
      <c r="HOL12" s="97"/>
      <c r="HOM12" s="102"/>
      <c r="HON12" s="102"/>
      <c r="HOO12" s="97"/>
      <c r="HOP12" s="100"/>
      <c r="HOQ12" s="101"/>
      <c r="HOR12" s="100"/>
      <c r="HOS12" s="100"/>
      <c r="HOT12" s="100"/>
      <c r="HOU12" s="100"/>
      <c r="HOV12" s="99"/>
      <c r="HOW12" s="97"/>
      <c r="HOX12" s="97"/>
      <c r="HOY12" s="102"/>
      <c r="HOZ12" s="102"/>
      <c r="HPA12" s="97"/>
      <c r="HPB12" s="100"/>
      <c r="HPC12" s="101"/>
      <c r="HPD12" s="100"/>
      <c r="HPE12" s="100"/>
      <c r="HPF12" s="100"/>
      <c r="HPG12" s="100"/>
      <c r="HPH12" s="99"/>
      <c r="HPI12" s="97"/>
      <c r="HPJ12" s="97"/>
      <c r="HPK12" s="102"/>
      <c r="HPL12" s="102"/>
      <c r="HPM12" s="97"/>
      <c r="HPN12" s="100"/>
      <c r="HPO12" s="101"/>
      <c r="HPP12" s="100"/>
      <c r="HPQ12" s="100"/>
      <c r="HPR12" s="100"/>
      <c r="HPS12" s="100"/>
      <c r="HPT12" s="99"/>
      <c r="HPU12" s="97"/>
      <c r="HPV12" s="97"/>
      <c r="HPW12" s="102"/>
      <c r="HPX12" s="102"/>
      <c r="HPY12" s="97"/>
      <c r="HPZ12" s="100"/>
      <c r="HQA12" s="101"/>
      <c r="HQB12" s="100"/>
      <c r="HQC12" s="100"/>
      <c r="HQD12" s="100"/>
      <c r="HQE12" s="100"/>
      <c r="HQF12" s="99"/>
      <c r="HQG12" s="97"/>
      <c r="HQH12" s="97"/>
      <c r="HQI12" s="102"/>
      <c r="HQJ12" s="102"/>
      <c r="HQK12" s="97"/>
      <c r="HQL12" s="100"/>
      <c r="HQM12" s="101"/>
      <c r="HQN12" s="100"/>
      <c r="HQO12" s="100"/>
      <c r="HQP12" s="100"/>
      <c r="HQQ12" s="100"/>
      <c r="HQR12" s="99"/>
      <c r="HQS12" s="97"/>
      <c r="HQT12" s="97"/>
      <c r="HQU12" s="102"/>
      <c r="HQV12" s="102"/>
      <c r="HQW12" s="97"/>
      <c r="HQX12" s="100"/>
      <c r="HQY12" s="101"/>
      <c r="HQZ12" s="100"/>
      <c r="HRA12" s="100"/>
      <c r="HRB12" s="100"/>
      <c r="HRC12" s="100"/>
      <c r="HRD12" s="99"/>
      <c r="HRE12" s="97"/>
      <c r="HRF12" s="97"/>
      <c r="HRG12" s="102"/>
      <c r="HRH12" s="102"/>
      <c r="HRI12" s="97"/>
      <c r="HRJ12" s="100"/>
      <c r="HRK12" s="101"/>
      <c r="HRL12" s="100"/>
      <c r="HRM12" s="100"/>
      <c r="HRN12" s="100"/>
      <c r="HRO12" s="100"/>
      <c r="HRP12" s="99"/>
      <c r="HRQ12" s="97"/>
      <c r="HRR12" s="97"/>
      <c r="HRS12" s="102"/>
      <c r="HRT12" s="102"/>
      <c r="HRU12" s="97"/>
      <c r="HRV12" s="100"/>
      <c r="HRW12" s="101"/>
      <c r="HRX12" s="100"/>
      <c r="HRY12" s="100"/>
      <c r="HRZ12" s="100"/>
      <c r="HSA12" s="100"/>
      <c r="HSB12" s="99"/>
      <c r="HSC12" s="97"/>
      <c r="HSD12" s="97"/>
      <c r="HSE12" s="102"/>
      <c r="HSF12" s="102"/>
      <c r="HSG12" s="97"/>
      <c r="HSH12" s="100"/>
      <c r="HSI12" s="101"/>
      <c r="HSJ12" s="100"/>
      <c r="HSK12" s="100"/>
      <c r="HSL12" s="100"/>
      <c r="HSM12" s="100"/>
      <c r="HSN12" s="99"/>
      <c r="HSO12" s="97"/>
      <c r="HSP12" s="97"/>
      <c r="HSQ12" s="102"/>
      <c r="HSR12" s="102"/>
      <c r="HSS12" s="97"/>
      <c r="HST12" s="100"/>
      <c r="HSU12" s="101"/>
      <c r="HSV12" s="100"/>
      <c r="HSW12" s="100"/>
      <c r="HSX12" s="100"/>
      <c r="HSY12" s="100"/>
      <c r="HSZ12" s="99"/>
      <c r="HTA12" s="97"/>
      <c r="HTB12" s="97"/>
      <c r="HTC12" s="102"/>
      <c r="HTD12" s="102"/>
      <c r="HTE12" s="97"/>
      <c r="HTF12" s="100"/>
      <c r="HTG12" s="101"/>
      <c r="HTH12" s="100"/>
      <c r="HTI12" s="100"/>
      <c r="HTJ12" s="100"/>
      <c r="HTK12" s="100"/>
      <c r="HTL12" s="99"/>
      <c r="HTM12" s="97"/>
      <c r="HTN12" s="97"/>
      <c r="HTO12" s="102"/>
      <c r="HTP12" s="102"/>
      <c r="HTQ12" s="97"/>
      <c r="HTR12" s="100"/>
      <c r="HTS12" s="101"/>
      <c r="HTT12" s="100"/>
      <c r="HTU12" s="100"/>
      <c r="HTV12" s="100"/>
      <c r="HTW12" s="100"/>
      <c r="HTX12" s="99"/>
      <c r="HTY12" s="97"/>
      <c r="HTZ12" s="97"/>
      <c r="HUA12" s="102"/>
      <c r="HUB12" s="102"/>
      <c r="HUC12" s="97"/>
      <c r="HUD12" s="100"/>
      <c r="HUE12" s="101"/>
      <c r="HUF12" s="100"/>
      <c r="HUG12" s="100"/>
      <c r="HUH12" s="100"/>
      <c r="HUI12" s="100"/>
      <c r="HUJ12" s="99"/>
      <c r="HUK12" s="97"/>
      <c r="HUL12" s="97"/>
      <c r="HUM12" s="102"/>
      <c r="HUN12" s="102"/>
      <c r="HUO12" s="97"/>
      <c r="HUP12" s="100"/>
      <c r="HUQ12" s="101"/>
      <c r="HUR12" s="100"/>
      <c r="HUS12" s="100"/>
      <c r="HUT12" s="100"/>
      <c r="HUU12" s="100"/>
      <c r="HUV12" s="99"/>
      <c r="HUW12" s="97"/>
      <c r="HUX12" s="97"/>
      <c r="HUY12" s="102"/>
      <c r="HUZ12" s="102"/>
      <c r="HVA12" s="97"/>
      <c r="HVB12" s="100"/>
      <c r="HVC12" s="101"/>
      <c r="HVD12" s="100"/>
      <c r="HVE12" s="100"/>
      <c r="HVF12" s="100"/>
      <c r="HVG12" s="100"/>
      <c r="HVH12" s="99"/>
      <c r="HVI12" s="97"/>
      <c r="HVJ12" s="97"/>
      <c r="HVK12" s="102"/>
      <c r="HVL12" s="102"/>
      <c r="HVM12" s="97"/>
      <c r="HVN12" s="100"/>
      <c r="HVO12" s="101"/>
      <c r="HVP12" s="100"/>
      <c r="HVQ12" s="100"/>
      <c r="HVR12" s="100"/>
      <c r="HVS12" s="100"/>
      <c r="HVT12" s="99"/>
      <c r="HVU12" s="97"/>
      <c r="HVV12" s="97"/>
      <c r="HVW12" s="102"/>
      <c r="HVX12" s="102"/>
      <c r="HVY12" s="97"/>
      <c r="HVZ12" s="100"/>
      <c r="HWA12" s="101"/>
      <c r="HWB12" s="100"/>
      <c r="HWC12" s="100"/>
      <c r="HWD12" s="100"/>
      <c r="HWE12" s="100"/>
      <c r="HWF12" s="99"/>
      <c r="HWG12" s="97"/>
      <c r="HWH12" s="97"/>
      <c r="HWI12" s="102"/>
      <c r="HWJ12" s="102"/>
      <c r="HWK12" s="97"/>
      <c r="HWL12" s="100"/>
      <c r="HWM12" s="101"/>
      <c r="HWN12" s="100"/>
      <c r="HWO12" s="100"/>
      <c r="HWP12" s="100"/>
      <c r="HWQ12" s="100"/>
      <c r="HWR12" s="99"/>
      <c r="HWS12" s="97"/>
      <c r="HWT12" s="97"/>
      <c r="HWU12" s="102"/>
      <c r="HWV12" s="102"/>
      <c r="HWW12" s="97"/>
      <c r="HWX12" s="100"/>
      <c r="HWY12" s="101"/>
      <c r="HWZ12" s="100"/>
      <c r="HXA12" s="100"/>
      <c r="HXB12" s="100"/>
      <c r="HXC12" s="100"/>
      <c r="HXD12" s="99"/>
      <c r="HXE12" s="97"/>
      <c r="HXF12" s="97"/>
      <c r="HXG12" s="102"/>
      <c r="HXH12" s="102"/>
      <c r="HXI12" s="97"/>
      <c r="HXJ12" s="100"/>
      <c r="HXK12" s="101"/>
      <c r="HXL12" s="100"/>
      <c r="HXM12" s="100"/>
      <c r="HXN12" s="100"/>
      <c r="HXO12" s="100"/>
      <c r="HXP12" s="99"/>
      <c r="HXQ12" s="97"/>
      <c r="HXR12" s="97"/>
      <c r="HXS12" s="102"/>
      <c r="HXT12" s="102"/>
      <c r="HXU12" s="97"/>
      <c r="HXV12" s="100"/>
      <c r="HXW12" s="101"/>
      <c r="HXX12" s="100"/>
      <c r="HXY12" s="100"/>
      <c r="HXZ12" s="100"/>
      <c r="HYA12" s="100"/>
      <c r="HYB12" s="99"/>
      <c r="HYC12" s="97"/>
      <c r="HYD12" s="97"/>
      <c r="HYE12" s="102"/>
      <c r="HYF12" s="102"/>
      <c r="HYG12" s="97"/>
      <c r="HYH12" s="100"/>
      <c r="HYI12" s="101"/>
      <c r="HYJ12" s="100"/>
      <c r="HYK12" s="100"/>
      <c r="HYL12" s="100"/>
      <c r="HYM12" s="100"/>
      <c r="HYN12" s="99"/>
      <c r="HYO12" s="97"/>
      <c r="HYP12" s="97"/>
      <c r="HYQ12" s="102"/>
      <c r="HYR12" s="102"/>
      <c r="HYS12" s="97"/>
      <c r="HYT12" s="100"/>
      <c r="HYU12" s="101"/>
      <c r="HYV12" s="100"/>
      <c r="HYW12" s="100"/>
      <c r="HYX12" s="100"/>
      <c r="HYY12" s="100"/>
      <c r="HYZ12" s="99"/>
      <c r="HZA12" s="97"/>
      <c r="HZB12" s="97"/>
      <c r="HZC12" s="102"/>
      <c r="HZD12" s="102"/>
      <c r="HZE12" s="97"/>
      <c r="HZF12" s="100"/>
      <c r="HZG12" s="101"/>
      <c r="HZH12" s="100"/>
      <c r="HZI12" s="100"/>
      <c r="HZJ12" s="100"/>
      <c r="HZK12" s="100"/>
      <c r="HZL12" s="99"/>
      <c r="HZM12" s="97"/>
      <c r="HZN12" s="97"/>
      <c r="HZO12" s="102"/>
      <c r="HZP12" s="102"/>
      <c r="HZQ12" s="97"/>
      <c r="HZR12" s="100"/>
      <c r="HZS12" s="101"/>
      <c r="HZT12" s="100"/>
      <c r="HZU12" s="100"/>
      <c r="HZV12" s="100"/>
      <c r="HZW12" s="100"/>
      <c r="HZX12" s="99"/>
      <c r="HZY12" s="97"/>
      <c r="HZZ12" s="97"/>
      <c r="IAA12" s="102"/>
      <c r="IAB12" s="102"/>
      <c r="IAC12" s="97"/>
      <c r="IAD12" s="100"/>
      <c r="IAE12" s="101"/>
      <c r="IAF12" s="100"/>
      <c r="IAG12" s="100"/>
      <c r="IAH12" s="100"/>
      <c r="IAI12" s="100"/>
      <c r="IAJ12" s="99"/>
      <c r="IAK12" s="97"/>
      <c r="IAL12" s="97"/>
      <c r="IAM12" s="102"/>
      <c r="IAN12" s="102"/>
      <c r="IAO12" s="97"/>
      <c r="IAP12" s="100"/>
      <c r="IAQ12" s="101"/>
      <c r="IAR12" s="100"/>
      <c r="IAS12" s="100"/>
      <c r="IAT12" s="100"/>
      <c r="IAU12" s="100"/>
      <c r="IAV12" s="99"/>
      <c r="IAW12" s="97"/>
      <c r="IAX12" s="97"/>
      <c r="IAY12" s="102"/>
      <c r="IAZ12" s="102"/>
      <c r="IBA12" s="97"/>
      <c r="IBB12" s="100"/>
      <c r="IBC12" s="101"/>
      <c r="IBD12" s="100"/>
      <c r="IBE12" s="100"/>
      <c r="IBF12" s="100"/>
      <c r="IBG12" s="100"/>
      <c r="IBH12" s="99"/>
      <c r="IBI12" s="97"/>
      <c r="IBJ12" s="97"/>
      <c r="IBK12" s="102"/>
      <c r="IBL12" s="102"/>
      <c r="IBM12" s="97"/>
      <c r="IBN12" s="100"/>
      <c r="IBO12" s="101"/>
      <c r="IBP12" s="100"/>
      <c r="IBQ12" s="100"/>
      <c r="IBR12" s="100"/>
      <c r="IBS12" s="100"/>
      <c r="IBT12" s="99"/>
      <c r="IBU12" s="97"/>
      <c r="IBV12" s="97"/>
      <c r="IBW12" s="102"/>
      <c r="IBX12" s="102"/>
      <c r="IBY12" s="97"/>
      <c r="IBZ12" s="100"/>
      <c r="ICA12" s="101"/>
      <c r="ICB12" s="100"/>
      <c r="ICC12" s="100"/>
      <c r="ICD12" s="100"/>
      <c r="ICE12" s="100"/>
      <c r="ICF12" s="99"/>
      <c r="ICG12" s="97"/>
      <c r="ICH12" s="97"/>
      <c r="ICI12" s="102"/>
      <c r="ICJ12" s="102"/>
      <c r="ICK12" s="97"/>
      <c r="ICL12" s="100"/>
      <c r="ICM12" s="101"/>
      <c r="ICN12" s="100"/>
      <c r="ICO12" s="100"/>
      <c r="ICP12" s="100"/>
      <c r="ICQ12" s="100"/>
      <c r="ICR12" s="99"/>
      <c r="ICS12" s="97"/>
      <c r="ICT12" s="97"/>
      <c r="ICU12" s="102"/>
      <c r="ICV12" s="102"/>
      <c r="ICW12" s="97"/>
      <c r="ICX12" s="100"/>
      <c r="ICY12" s="101"/>
      <c r="ICZ12" s="100"/>
      <c r="IDA12" s="100"/>
      <c r="IDB12" s="100"/>
      <c r="IDC12" s="100"/>
      <c r="IDD12" s="99"/>
      <c r="IDE12" s="97"/>
      <c r="IDF12" s="97"/>
      <c r="IDG12" s="102"/>
      <c r="IDH12" s="102"/>
      <c r="IDI12" s="97"/>
      <c r="IDJ12" s="100"/>
      <c r="IDK12" s="101"/>
      <c r="IDL12" s="100"/>
      <c r="IDM12" s="100"/>
      <c r="IDN12" s="100"/>
      <c r="IDO12" s="100"/>
      <c r="IDP12" s="99"/>
      <c r="IDQ12" s="97"/>
      <c r="IDR12" s="97"/>
      <c r="IDS12" s="102"/>
      <c r="IDT12" s="102"/>
      <c r="IDU12" s="97"/>
      <c r="IDV12" s="100"/>
      <c r="IDW12" s="101"/>
      <c r="IDX12" s="100"/>
      <c r="IDY12" s="100"/>
      <c r="IDZ12" s="100"/>
      <c r="IEA12" s="100"/>
      <c r="IEB12" s="99"/>
      <c r="IEC12" s="97"/>
      <c r="IED12" s="97"/>
      <c r="IEE12" s="102"/>
      <c r="IEF12" s="102"/>
      <c r="IEG12" s="97"/>
      <c r="IEH12" s="100"/>
      <c r="IEI12" s="101"/>
      <c r="IEJ12" s="100"/>
      <c r="IEK12" s="100"/>
      <c r="IEL12" s="100"/>
      <c r="IEM12" s="100"/>
      <c r="IEN12" s="99"/>
      <c r="IEO12" s="97"/>
      <c r="IEP12" s="97"/>
      <c r="IEQ12" s="102"/>
      <c r="IER12" s="102"/>
      <c r="IES12" s="97"/>
      <c r="IET12" s="100"/>
      <c r="IEU12" s="101"/>
      <c r="IEV12" s="100"/>
      <c r="IEW12" s="100"/>
      <c r="IEX12" s="100"/>
      <c r="IEY12" s="100"/>
      <c r="IEZ12" s="99"/>
      <c r="IFA12" s="97"/>
      <c r="IFB12" s="97"/>
      <c r="IFC12" s="102"/>
      <c r="IFD12" s="102"/>
      <c r="IFE12" s="97"/>
      <c r="IFF12" s="100"/>
      <c r="IFG12" s="101"/>
      <c r="IFH12" s="100"/>
      <c r="IFI12" s="100"/>
      <c r="IFJ12" s="100"/>
      <c r="IFK12" s="100"/>
      <c r="IFL12" s="99"/>
      <c r="IFM12" s="97"/>
      <c r="IFN12" s="97"/>
      <c r="IFO12" s="102"/>
      <c r="IFP12" s="102"/>
      <c r="IFQ12" s="97"/>
      <c r="IFR12" s="100"/>
      <c r="IFS12" s="101"/>
      <c r="IFT12" s="100"/>
      <c r="IFU12" s="100"/>
      <c r="IFV12" s="100"/>
      <c r="IFW12" s="100"/>
      <c r="IFX12" s="99"/>
      <c r="IFY12" s="97"/>
      <c r="IFZ12" s="97"/>
      <c r="IGA12" s="102"/>
      <c r="IGB12" s="102"/>
      <c r="IGC12" s="97"/>
      <c r="IGD12" s="100"/>
      <c r="IGE12" s="101"/>
      <c r="IGF12" s="100"/>
      <c r="IGG12" s="100"/>
      <c r="IGH12" s="100"/>
      <c r="IGI12" s="100"/>
      <c r="IGJ12" s="99"/>
      <c r="IGK12" s="97"/>
      <c r="IGL12" s="97"/>
      <c r="IGM12" s="102"/>
      <c r="IGN12" s="102"/>
      <c r="IGO12" s="97"/>
      <c r="IGP12" s="100"/>
      <c r="IGQ12" s="101"/>
      <c r="IGR12" s="100"/>
      <c r="IGS12" s="100"/>
      <c r="IGT12" s="100"/>
      <c r="IGU12" s="100"/>
      <c r="IGV12" s="99"/>
      <c r="IGW12" s="97"/>
      <c r="IGX12" s="97"/>
      <c r="IGY12" s="102"/>
      <c r="IGZ12" s="102"/>
      <c r="IHA12" s="97"/>
      <c r="IHB12" s="100"/>
      <c r="IHC12" s="101"/>
      <c r="IHD12" s="100"/>
      <c r="IHE12" s="100"/>
      <c r="IHF12" s="100"/>
      <c r="IHG12" s="100"/>
      <c r="IHH12" s="99"/>
      <c r="IHI12" s="97"/>
      <c r="IHJ12" s="97"/>
      <c r="IHK12" s="102"/>
      <c r="IHL12" s="102"/>
      <c r="IHM12" s="97"/>
      <c r="IHN12" s="100"/>
      <c r="IHO12" s="101"/>
      <c r="IHP12" s="100"/>
      <c r="IHQ12" s="100"/>
      <c r="IHR12" s="100"/>
      <c r="IHS12" s="100"/>
      <c r="IHT12" s="99"/>
      <c r="IHU12" s="97"/>
      <c r="IHV12" s="97"/>
      <c r="IHW12" s="102"/>
      <c r="IHX12" s="102"/>
      <c r="IHY12" s="97"/>
      <c r="IHZ12" s="100"/>
      <c r="IIA12" s="101"/>
      <c r="IIB12" s="100"/>
      <c r="IIC12" s="100"/>
      <c r="IID12" s="100"/>
      <c r="IIE12" s="100"/>
      <c r="IIF12" s="99"/>
      <c r="IIG12" s="97"/>
      <c r="IIH12" s="97"/>
      <c r="III12" s="102"/>
      <c r="IIJ12" s="102"/>
      <c r="IIK12" s="97"/>
      <c r="IIL12" s="100"/>
      <c r="IIM12" s="101"/>
      <c r="IIN12" s="100"/>
      <c r="IIO12" s="100"/>
      <c r="IIP12" s="100"/>
      <c r="IIQ12" s="100"/>
      <c r="IIR12" s="99"/>
      <c r="IIS12" s="97"/>
      <c r="IIT12" s="97"/>
      <c r="IIU12" s="102"/>
      <c r="IIV12" s="102"/>
      <c r="IIW12" s="97"/>
      <c r="IIX12" s="100"/>
      <c r="IIY12" s="101"/>
      <c r="IIZ12" s="100"/>
      <c r="IJA12" s="100"/>
      <c r="IJB12" s="100"/>
      <c r="IJC12" s="100"/>
      <c r="IJD12" s="99"/>
      <c r="IJE12" s="97"/>
      <c r="IJF12" s="97"/>
      <c r="IJG12" s="102"/>
      <c r="IJH12" s="102"/>
      <c r="IJI12" s="97"/>
      <c r="IJJ12" s="100"/>
      <c r="IJK12" s="101"/>
      <c r="IJL12" s="100"/>
      <c r="IJM12" s="100"/>
      <c r="IJN12" s="100"/>
      <c r="IJO12" s="100"/>
      <c r="IJP12" s="99"/>
      <c r="IJQ12" s="97"/>
      <c r="IJR12" s="97"/>
      <c r="IJS12" s="102"/>
      <c r="IJT12" s="102"/>
      <c r="IJU12" s="97"/>
      <c r="IJV12" s="100"/>
      <c r="IJW12" s="101"/>
      <c r="IJX12" s="100"/>
      <c r="IJY12" s="100"/>
      <c r="IJZ12" s="100"/>
      <c r="IKA12" s="100"/>
      <c r="IKB12" s="99"/>
      <c r="IKC12" s="97"/>
      <c r="IKD12" s="97"/>
      <c r="IKE12" s="102"/>
      <c r="IKF12" s="102"/>
      <c r="IKG12" s="97"/>
      <c r="IKH12" s="100"/>
      <c r="IKI12" s="101"/>
      <c r="IKJ12" s="100"/>
      <c r="IKK12" s="100"/>
      <c r="IKL12" s="100"/>
      <c r="IKM12" s="100"/>
      <c r="IKN12" s="99"/>
      <c r="IKO12" s="97"/>
      <c r="IKP12" s="97"/>
      <c r="IKQ12" s="102"/>
      <c r="IKR12" s="102"/>
      <c r="IKS12" s="97"/>
      <c r="IKT12" s="100"/>
      <c r="IKU12" s="101"/>
      <c r="IKV12" s="100"/>
      <c r="IKW12" s="100"/>
      <c r="IKX12" s="100"/>
      <c r="IKY12" s="100"/>
      <c r="IKZ12" s="99"/>
      <c r="ILA12" s="97"/>
      <c r="ILB12" s="97"/>
      <c r="ILC12" s="102"/>
      <c r="ILD12" s="102"/>
      <c r="ILE12" s="97"/>
      <c r="ILF12" s="100"/>
      <c r="ILG12" s="101"/>
      <c r="ILH12" s="100"/>
      <c r="ILI12" s="100"/>
      <c r="ILJ12" s="100"/>
      <c r="ILK12" s="100"/>
      <c r="ILL12" s="99"/>
      <c r="ILM12" s="97"/>
      <c r="ILN12" s="97"/>
      <c r="ILO12" s="102"/>
      <c r="ILP12" s="102"/>
      <c r="ILQ12" s="97"/>
      <c r="ILR12" s="100"/>
      <c r="ILS12" s="101"/>
      <c r="ILT12" s="100"/>
      <c r="ILU12" s="100"/>
      <c r="ILV12" s="100"/>
      <c r="ILW12" s="100"/>
      <c r="ILX12" s="99"/>
      <c r="ILY12" s="97"/>
      <c r="ILZ12" s="97"/>
      <c r="IMA12" s="102"/>
      <c r="IMB12" s="102"/>
      <c r="IMC12" s="97"/>
      <c r="IMD12" s="100"/>
      <c r="IME12" s="101"/>
      <c r="IMF12" s="100"/>
      <c r="IMG12" s="100"/>
      <c r="IMH12" s="100"/>
      <c r="IMI12" s="100"/>
      <c r="IMJ12" s="99"/>
      <c r="IMK12" s="97"/>
      <c r="IML12" s="97"/>
      <c r="IMM12" s="102"/>
      <c r="IMN12" s="102"/>
      <c r="IMO12" s="97"/>
      <c r="IMP12" s="100"/>
      <c r="IMQ12" s="101"/>
      <c r="IMR12" s="100"/>
      <c r="IMS12" s="100"/>
      <c r="IMT12" s="100"/>
      <c r="IMU12" s="100"/>
      <c r="IMV12" s="99"/>
      <c r="IMW12" s="97"/>
      <c r="IMX12" s="97"/>
      <c r="IMY12" s="102"/>
      <c r="IMZ12" s="102"/>
      <c r="INA12" s="97"/>
      <c r="INB12" s="100"/>
      <c r="INC12" s="101"/>
      <c r="IND12" s="100"/>
      <c r="INE12" s="100"/>
      <c r="INF12" s="100"/>
      <c r="ING12" s="100"/>
      <c r="INH12" s="99"/>
      <c r="INI12" s="97"/>
      <c r="INJ12" s="97"/>
      <c r="INK12" s="102"/>
      <c r="INL12" s="102"/>
      <c r="INM12" s="97"/>
      <c r="INN12" s="100"/>
      <c r="INO12" s="101"/>
      <c r="INP12" s="100"/>
      <c r="INQ12" s="100"/>
      <c r="INR12" s="100"/>
      <c r="INS12" s="100"/>
      <c r="INT12" s="99"/>
      <c r="INU12" s="97"/>
      <c r="INV12" s="97"/>
      <c r="INW12" s="102"/>
      <c r="INX12" s="102"/>
      <c r="INY12" s="97"/>
      <c r="INZ12" s="100"/>
      <c r="IOA12" s="101"/>
      <c r="IOB12" s="100"/>
      <c r="IOC12" s="100"/>
      <c r="IOD12" s="100"/>
      <c r="IOE12" s="100"/>
      <c r="IOF12" s="99"/>
      <c r="IOG12" s="97"/>
      <c r="IOH12" s="97"/>
      <c r="IOI12" s="102"/>
      <c r="IOJ12" s="102"/>
      <c r="IOK12" s="97"/>
      <c r="IOL12" s="100"/>
      <c r="IOM12" s="101"/>
      <c r="ION12" s="100"/>
      <c r="IOO12" s="100"/>
      <c r="IOP12" s="100"/>
      <c r="IOQ12" s="100"/>
      <c r="IOR12" s="99"/>
      <c r="IOS12" s="97"/>
      <c r="IOT12" s="97"/>
      <c r="IOU12" s="102"/>
      <c r="IOV12" s="102"/>
      <c r="IOW12" s="97"/>
      <c r="IOX12" s="100"/>
      <c r="IOY12" s="101"/>
      <c r="IOZ12" s="100"/>
      <c r="IPA12" s="100"/>
      <c r="IPB12" s="100"/>
      <c r="IPC12" s="100"/>
      <c r="IPD12" s="99"/>
      <c r="IPE12" s="97"/>
      <c r="IPF12" s="97"/>
      <c r="IPG12" s="102"/>
      <c r="IPH12" s="102"/>
      <c r="IPI12" s="97"/>
      <c r="IPJ12" s="100"/>
      <c r="IPK12" s="101"/>
      <c r="IPL12" s="100"/>
      <c r="IPM12" s="100"/>
      <c r="IPN12" s="100"/>
      <c r="IPO12" s="100"/>
      <c r="IPP12" s="99"/>
      <c r="IPQ12" s="97"/>
      <c r="IPR12" s="97"/>
      <c r="IPS12" s="102"/>
      <c r="IPT12" s="102"/>
      <c r="IPU12" s="97"/>
      <c r="IPV12" s="100"/>
      <c r="IPW12" s="101"/>
      <c r="IPX12" s="100"/>
      <c r="IPY12" s="100"/>
      <c r="IPZ12" s="100"/>
      <c r="IQA12" s="100"/>
      <c r="IQB12" s="99"/>
      <c r="IQC12" s="97"/>
      <c r="IQD12" s="97"/>
      <c r="IQE12" s="102"/>
      <c r="IQF12" s="102"/>
      <c r="IQG12" s="97"/>
      <c r="IQH12" s="100"/>
      <c r="IQI12" s="101"/>
      <c r="IQJ12" s="100"/>
      <c r="IQK12" s="100"/>
      <c r="IQL12" s="100"/>
      <c r="IQM12" s="100"/>
      <c r="IQN12" s="99"/>
      <c r="IQO12" s="97"/>
      <c r="IQP12" s="97"/>
      <c r="IQQ12" s="102"/>
      <c r="IQR12" s="102"/>
      <c r="IQS12" s="97"/>
      <c r="IQT12" s="100"/>
      <c r="IQU12" s="101"/>
      <c r="IQV12" s="100"/>
      <c r="IQW12" s="100"/>
      <c r="IQX12" s="100"/>
      <c r="IQY12" s="100"/>
      <c r="IQZ12" s="99"/>
      <c r="IRA12" s="97"/>
      <c r="IRB12" s="97"/>
      <c r="IRC12" s="102"/>
      <c r="IRD12" s="102"/>
      <c r="IRE12" s="97"/>
      <c r="IRF12" s="100"/>
      <c r="IRG12" s="101"/>
      <c r="IRH12" s="100"/>
      <c r="IRI12" s="100"/>
      <c r="IRJ12" s="100"/>
      <c r="IRK12" s="100"/>
      <c r="IRL12" s="99"/>
      <c r="IRM12" s="97"/>
      <c r="IRN12" s="97"/>
      <c r="IRO12" s="102"/>
      <c r="IRP12" s="102"/>
      <c r="IRQ12" s="97"/>
      <c r="IRR12" s="100"/>
      <c r="IRS12" s="101"/>
      <c r="IRT12" s="100"/>
      <c r="IRU12" s="100"/>
      <c r="IRV12" s="100"/>
      <c r="IRW12" s="100"/>
      <c r="IRX12" s="99"/>
      <c r="IRY12" s="97"/>
      <c r="IRZ12" s="97"/>
      <c r="ISA12" s="102"/>
      <c r="ISB12" s="102"/>
      <c r="ISC12" s="97"/>
      <c r="ISD12" s="100"/>
      <c r="ISE12" s="101"/>
      <c r="ISF12" s="100"/>
      <c r="ISG12" s="100"/>
      <c r="ISH12" s="100"/>
      <c r="ISI12" s="100"/>
      <c r="ISJ12" s="99"/>
      <c r="ISK12" s="97"/>
      <c r="ISL12" s="97"/>
      <c r="ISM12" s="102"/>
      <c r="ISN12" s="102"/>
      <c r="ISO12" s="97"/>
      <c r="ISP12" s="100"/>
      <c r="ISQ12" s="101"/>
      <c r="ISR12" s="100"/>
      <c r="ISS12" s="100"/>
      <c r="IST12" s="100"/>
      <c r="ISU12" s="100"/>
      <c r="ISV12" s="99"/>
      <c r="ISW12" s="97"/>
      <c r="ISX12" s="97"/>
      <c r="ISY12" s="102"/>
      <c r="ISZ12" s="102"/>
      <c r="ITA12" s="97"/>
      <c r="ITB12" s="100"/>
      <c r="ITC12" s="101"/>
      <c r="ITD12" s="100"/>
      <c r="ITE12" s="100"/>
      <c r="ITF12" s="100"/>
      <c r="ITG12" s="100"/>
      <c r="ITH12" s="99"/>
      <c r="ITI12" s="97"/>
      <c r="ITJ12" s="97"/>
      <c r="ITK12" s="102"/>
      <c r="ITL12" s="102"/>
      <c r="ITM12" s="97"/>
      <c r="ITN12" s="100"/>
      <c r="ITO12" s="101"/>
      <c r="ITP12" s="100"/>
      <c r="ITQ12" s="100"/>
      <c r="ITR12" s="100"/>
      <c r="ITS12" s="100"/>
      <c r="ITT12" s="99"/>
      <c r="ITU12" s="97"/>
      <c r="ITV12" s="97"/>
      <c r="ITW12" s="102"/>
      <c r="ITX12" s="102"/>
      <c r="ITY12" s="97"/>
      <c r="ITZ12" s="100"/>
      <c r="IUA12" s="101"/>
      <c r="IUB12" s="100"/>
      <c r="IUC12" s="100"/>
      <c r="IUD12" s="100"/>
      <c r="IUE12" s="100"/>
      <c r="IUF12" s="99"/>
      <c r="IUG12" s="97"/>
      <c r="IUH12" s="97"/>
      <c r="IUI12" s="102"/>
      <c r="IUJ12" s="102"/>
      <c r="IUK12" s="97"/>
      <c r="IUL12" s="100"/>
      <c r="IUM12" s="101"/>
      <c r="IUN12" s="100"/>
      <c r="IUO12" s="100"/>
      <c r="IUP12" s="100"/>
      <c r="IUQ12" s="100"/>
      <c r="IUR12" s="99"/>
      <c r="IUS12" s="97"/>
      <c r="IUT12" s="97"/>
      <c r="IUU12" s="102"/>
      <c r="IUV12" s="102"/>
      <c r="IUW12" s="97"/>
      <c r="IUX12" s="100"/>
      <c r="IUY12" s="101"/>
      <c r="IUZ12" s="100"/>
      <c r="IVA12" s="100"/>
      <c r="IVB12" s="100"/>
      <c r="IVC12" s="100"/>
      <c r="IVD12" s="99"/>
      <c r="IVE12" s="97"/>
      <c r="IVF12" s="97"/>
      <c r="IVG12" s="102"/>
      <c r="IVH12" s="102"/>
      <c r="IVI12" s="97"/>
      <c r="IVJ12" s="100"/>
      <c r="IVK12" s="101"/>
      <c r="IVL12" s="100"/>
      <c r="IVM12" s="100"/>
      <c r="IVN12" s="100"/>
      <c r="IVO12" s="100"/>
      <c r="IVP12" s="99"/>
      <c r="IVQ12" s="97"/>
      <c r="IVR12" s="97"/>
      <c r="IVS12" s="102"/>
      <c r="IVT12" s="102"/>
      <c r="IVU12" s="97"/>
      <c r="IVV12" s="100"/>
      <c r="IVW12" s="101"/>
      <c r="IVX12" s="100"/>
      <c r="IVY12" s="100"/>
      <c r="IVZ12" s="100"/>
      <c r="IWA12" s="100"/>
      <c r="IWB12" s="99"/>
      <c r="IWC12" s="97"/>
      <c r="IWD12" s="97"/>
      <c r="IWE12" s="102"/>
      <c r="IWF12" s="102"/>
      <c r="IWG12" s="97"/>
      <c r="IWH12" s="100"/>
      <c r="IWI12" s="101"/>
      <c r="IWJ12" s="100"/>
      <c r="IWK12" s="100"/>
      <c r="IWL12" s="100"/>
      <c r="IWM12" s="100"/>
      <c r="IWN12" s="99"/>
      <c r="IWO12" s="97"/>
      <c r="IWP12" s="97"/>
      <c r="IWQ12" s="102"/>
      <c r="IWR12" s="102"/>
      <c r="IWS12" s="97"/>
      <c r="IWT12" s="100"/>
      <c r="IWU12" s="101"/>
      <c r="IWV12" s="100"/>
      <c r="IWW12" s="100"/>
      <c r="IWX12" s="100"/>
      <c r="IWY12" s="100"/>
      <c r="IWZ12" s="99"/>
      <c r="IXA12" s="97"/>
      <c r="IXB12" s="97"/>
      <c r="IXC12" s="102"/>
      <c r="IXD12" s="102"/>
      <c r="IXE12" s="97"/>
      <c r="IXF12" s="100"/>
      <c r="IXG12" s="101"/>
      <c r="IXH12" s="100"/>
      <c r="IXI12" s="100"/>
      <c r="IXJ12" s="100"/>
      <c r="IXK12" s="100"/>
      <c r="IXL12" s="99"/>
      <c r="IXM12" s="97"/>
      <c r="IXN12" s="97"/>
      <c r="IXO12" s="102"/>
      <c r="IXP12" s="102"/>
      <c r="IXQ12" s="97"/>
      <c r="IXR12" s="100"/>
      <c r="IXS12" s="101"/>
      <c r="IXT12" s="100"/>
      <c r="IXU12" s="100"/>
      <c r="IXV12" s="100"/>
      <c r="IXW12" s="100"/>
      <c r="IXX12" s="99"/>
      <c r="IXY12" s="97"/>
      <c r="IXZ12" s="97"/>
      <c r="IYA12" s="102"/>
      <c r="IYB12" s="102"/>
      <c r="IYC12" s="97"/>
      <c r="IYD12" s="100"/>
      <c r="IYE12" s="101"/>
      <c r="IYF12" s="100"/>
      <c r="IYG12" s="100"/>
      <c r="IYH12" s="100"/>
      <c r="IYI12" s="100"/>
      <c r="IYJ12" s="99"/>
      <c r="IYK12" s="97"/>
      <c r="IYL12" s="97"/>
      <c r="IYM12" s="102"/>
      <c r="IYN12" s="102"/>
      <c r="IYO12" s="97"/>
      <c r="IYP12" s="100"/>
      <c r="IYQ12" s="101"/>
      <c r="IYR12" s="100"/>
      <c r="IYS12" s="100"/>
      <c r="IYT12" s="100"/>
      <c r="IYU12" s="100"/>
      <c r="IYV12" s="99"/>
      <c r="IYW12" s="97"/>
      <c r="IYX12" s="97"/>
      <c r="IYY12" s="102"/>
      <c r="IYZ12" s="102"/>
      <c r="IZA12" s="97"/>
      <c r="IZB12" s="100"/>
      <c r="IZC12" s="101"/>
      <c r="IZD12" s="100"/>
      <c r="IZE12" s="100"/>
      <c r="IZF12" s="100"/>
      <c r="IZG12" s="100"/>
      <c r="IZH12" s="99"/>
      <c r="IZI12" s="97"/>
      <c r="IZJ12" s="97"/>
      <c r="IZK12" s="102"/>
      <c r="IZL12" s="102"/>
      <c r="IZM12" s="97"/>
      <c r="IZN12" s="100"/>
      <c r="IZO12" s="101"/>
      <c r="IZP12" s="100"/>
      <c r="IZQ12" s="100"/>
      <c r="IZR12" s="100"/>
      <c r="IZS12" s="100"/>
      <c r="IZT12" s="99"/>
      <c r="IZU12" s="97"/>
      <c r="IZV12" s="97"/>
      <c r="IZW12" s="102"/>
      <c r="IZX12" s="102"/>
      <c r="IZY12" s="97"/>
      <c r="IZZ12" s="100"/>
      <c r="JAA12" s="101"/>
      <c r="JAB12" s="100"/>
      <c r="JAC12" s="100"/>
      <c r="JAD12" s="100"/>
      <c r="JAE12" s="100"/>
      <c r="JAF12" s="99"/>
      <c r="JAG12" s="97"/>
      <c r="JAH12" s="97"/>
      <c r="JAI12" s="102"/>
      <c r="JAJ12" s="102"/>
      <c r="JAK12" s="97"/>
      <c r="JAL12" s="100"/>
      <c r="JAM12" s="101"/>
      <c r="JAN12" s="100"/>
      <c r="JAO12" s="100"/>
      <c r="JAP12" s="100"/>
      <c r="JAQ12" s="100"/>
      <c r="JAR12" s="99"/>
      <c r="JAS12" s="97"/>
      <c r="JAT12" s="97"/>
      <c r="JAU12" s="102"/>
      <c r="JAV12" s="102"/>
      <c r="JAW12" s="97"/>
      <c r="JAX12" s="100"/>
      <c r="JAY12" s="101"/>
      <c r="JAZ12" s="100"/>
      <c r="JBA12" s="100"/>
      <c r="JBB12" s="100"/>
      <c r="JBC12" s="100"/>
      <c r="JBD12" s="99"/>
      <c r="JBE12" s="97"/>
      <c r="JBF12" s="97"/>
      <c r="JBG12" s="102"/>
      <c r="JBH12" s="102"/>
      <c r="JBI12" s="97"/>
      <c r="JBJ12" s="100"/>
      <c r="JBK12" s="101"/>
      <c r="JBL12" s="100"/>
      <c r="JBM12" s="100"/>
      <c r="JBN12" s="100"/>
      <c r="JBO12" s="100"/>
      <c r="JBP12" s="99"/>
      <c r="JBQ12" s="97"/>
      <c r="JBR12" s="97"/>
      <c r="JBS12" s="102"/>
      <c r="JBT12" s="102"/>
      <c r="JBU12" s="97"/>
      <c r="JBV12" s="100"/>
      <c r="JBW12" s="101"/>
      <c r="JBX12" s="100"/>
      <c r="JBY12" s="100"/>
      <c r="JBZ12" s="100"/>
      <c r="JCA12" s="100"/>
      <c r="JCB12" s="99"/>
      <c r="JCC12" s="97"/>
      <c r="JCD12" s="97"/>
      <c r="JCE12" s="102"/>
      <c r="JCF12" s="102"/>
      <c r="JCG12" s="97"/>
      <c r="JCH12" s="100"/>
      <c r="JCI12" s="101"/>
      <c r="JCJ12" s="100"/>
      <c r="JCK12" s="100"/>
      <c r="JCL12" s="100"/>
      <c r="JCM12" s="100"/>
      <c r="JCN12" s="99"/>
      <c r="JCO12" s="97"/>
      <c r="JCP12" s="97"/>
      <c r="JCQ12" s="102"/>
      <c r="JCR12" s="102"/>
      <c r="JCS12" s="97"/>
      <c r="JCT12" s="100"/>
      <c r="JCU12" s="101"/>
      <c r="JCV12" s="100"/>
      <c r="JCW12" s="100"/>
      <c r="JCX12" s="100"/>
      <c r="JCY12" s="100"/>
      <c r="JCZ12" s="99"/>
      <c r="JDA12" s="97"/>
      <c r="JDB12" s="97"/>
      <c r="JDC12" s="102"/>
      <c r="JDD12" s="102"/>
      <c r="JDE12" s="97"/>
      <c r="JDF12" s="100"/>
      <c r="JDG12" s="101"/>
      <c r="JDH12" s="100"/>
      <c r="JDI12" s="100"/>
      <c r="JDJ12" s="100"/>
      <c r="JDK12" s="100"/>
      <c r="JDL12" s="99"/>
      <c r="JDM12" s="97"/>
      <c r="JDN12" s="97"/>
      <c r="JDO12" s="102"/>
      <c r="JDP12" s="102"/>
      <c r="JDQ12" s="97"/>
      <c r="JDR12" s="100"/>
      <c r="JDS12" s="101"/>
      <c r="JDT12" s="100"/>
      <c r="JDU12" s="100"/>
      <c r="JDV12" s="100"/>
      <c r="JDW12" s="100"/>
      <c r="JDX12" s="99"/>
      <c r="JDY12" s="97"/>
      <c r="JDZ12" s="97"/>
      <c r="JEA12" s="102"/>
      <c r="JEB12" s="102"/>
      <c r="JEC12" s="97"/>
      <c r="JED12" s="100"/>
      <c r="JEE12" s="101"/>
      <c r="JEF12" s="100"/>
      <c r="JEG12" s="100"/>
      <c r="JEH12" s="100"/>
      <c r="JEI12" s="100"/>
      <c r="JEJ12" s="99"/>
      <c r="JEK12" s="97"/>
      <c r="JEL12" s="97"/>
      <c r="JEM12" s="102"/>
      <c r="JEN12" s="102"/>
      <c r="JEO12" s="97"/>
      <c r="JEP12" s="100"/>
      <c r="JEQ12" s="101"/>
      <c r="JER12" s="100"/>
      <c r="JES12" s="100"/>
      <c r="JET12" s="100"/>
      <c r="JEU12" s="100"/>
      <c r="JEV12" s="99"/>
      <c r="JEW12" s="97"/>
      <c r="JEX12" s="97"/>
      <c r="JEY12" s="102"/>
      <c r="JEZ12" s="102"/>
      <c r="JFA12" s="97"/>
      <c r="JFB12" s="100"/>
      <c r="JFC12" s="101"/>
      <c r="JFD12" s="100"/>
      <c r="JFE12" s="100"/>
      <c r="JFF12" s="100"/>
      <c r="JFG12" s="100"/>
      <c r="JFH12" s="99"/>
      <c r="JFI12" s="97"/>
      <c r="JFJ12" s="97"/>
      <c r="JFK12" s="102"/>
      <c r="JFL12" s="102"/>
      <c r="JFM12" s="97"/>
      <c r="JFN12" s="100"/>
      <c r="JFO12" s="101"/>
      <c r="JFP12" s="100"/>
      <c r="JFQ12" s="100"/>
      <c r="JFR12" s="100"/>
      <c r="JFS12" s="100"/>
      <c r="JFT12" s="99"/>
      <c r="JFU12" s="97"/>
      <c r="JFV12" s="97"/>
      <c r="JFW12" s="102"/>
      <c r="JFX12" s="102"/>
      <c r="JFY12" s="97"/>
      <c r="JFZ12" s="100"/>
      <c r="JGA12" s="101"/>
      <c r="JGB12" s="100"/>
      <c r="JGC12" s="100"/>
      <c r="JGD12" s="100"/>
      <c r="JGE12" s="100"/>
      <c r="JGF12" s="99"/>
      <c r="JGG12" s="97"/>
      <c r="JGH12" s="97"/>
      <c r="JGI12" s="102"/>
      <c r="JGJ12" s="102"/>
      <c r="JGK12" s="97"/>
      <c r="JGL12" s="100"/>
      <c r="JGM12" s="101"/>
      <c r="JGN12" s="100"/>
      <c r="JGO12" s="100"/>
      <c r="JGP12" s="100"/>
      <c r="JGQ12" s="100"/>
      <c r="JGR12" s="99"/>
      <c r="JGS12" s="97"/>
      <c r="JGT12" s="97"/>
      <c r="JGU12" s="102"/>
      <c r="JGV12" s="102"/>
      <c r="JGW12" s="97"/>
      <c r="JGX12" s="100"/>
      <c r="JGY12" s="101"/>
      <c r="JGZ12" s="100"/>
      <c r="JHA12" s="100"/>
      <c r="JHB12" s="100"/>
      <c r="JHC12" s="100"/>
      <c r="JHD12" s="99"/>
      <c r="JHE12" s="97"/>
      <c r="JHF12" s="97"/>
      <c r="JHG12" s="102"/>
      <c r="JHH12" s="102"/>
      <c r="JHI12" s="97"/>
      <c r="JHJ12" s="100"/>
      <c r="JHK12" s="101"/>
      <c r="JHL12" s="100"/>
      <c r="JHM12" s="100"/>
      <c r="JHN12" s="100"/>
      <c r="JHO12" s="100"/>
      <c r="JHP12" s="99"/>
      <c r="JHQ12" s="97"/>
      <c r="JHR12" s="97"/>
      <c r="JHS12" s="102"/>
      <c r="JHT12" s="102"/>
      <c r="JHU12" s="97"/>
      <c r="JHV12" s="100"/>
      <c r="JHW12" s="101"/>
      <c r="JHX12" s="100"/>
      <c r="JHY12" s="100"/>
      <c r="JHZ12" s="100"/>
      <c r="JIA12" s="100"/>
      <c r="JIB12" s="99"/>
      <c r="JIC12" s="97"/>
      <c r="JID12" s="97"/>
      <c r="JIE12" s="102"/>
      <c r="JIF12" s="102"/>
      <c r="JIG12" s="97"/>
      <c r="JIH12" s="100"/>
      <c r="JII12" s="101"/>
      <c r="JIJ12" s="100"/>
      <c r="JIK12" s="100"/>
      <c r="JIL12" s="100"/>
      <c r="JIM12" s="100"/>
      <c r="JIN12" s="99"/>
      <c r="JIO12" s="97"/>
      <c r="JIP12" s="97"/>
      <c r="JIQ12" s="102"/>
      <c r="JIR12" s="102"/>
      <c r="JIS12" s="97"/>
      <c r="JIT12" s="100"/>
      <c r="JIU12" s="101"/>
      <c r="JIV12" s="100"/>
      <c r="JIW12" s="100"/>
      <c r="JIX12" s="100"/>
      <c r="JIY12" s="100"/>
      <c r="JIZ12" s="99"/>
      <c r="JJA12" s="97"/>
      <c r="JJB12" s="97"/>
      <c r="JJC12" s="102"/>
      <c r="JJD12" s="102"/>
      <c r="JJE12" s="97"/>
      <c r="JJF12" s="100"/>
      <c r="JJG12" s="101"/>
      <c r="JJH12" s="100"/>
      <c r="JJI12" s="100"/>
      <c r="JJJ12" s="100"/>
      <c r="JJK12" s="100"/>
      <c r="JJL12" s="99"/>
      <c r="JJM12" s="97"/>
      <c r="JJN12" s="97"/>
      <c r="JJO12" s="102"/>
      <c r="JJP12" s="102"/>
      <c r="JJQ12" s="97"/>
      <c r="JJR12" s="100"/>
      <c r="JJS12" s="101"/>
      <c r="JJT12" s="100"/>
      <c r="JJU12" s="100"/>
      <c r="JJV12" s="100"/>
      <c r="JJW12" s="100"/>
      <c r="JJX12" s="99"/>
      <c r="JJY12" s="97"/>
      <c r="JJZ12" s="97"/>
      <c r="JKA12" s="102"/>
      <c r="JKB12" s="102"/>
      <c r="JKC12" s="97"/>
      <c r="JKD12" s="100"/>
      <c r="JKE12" s="101"/>
      <c r="JKF12" s="100"/>
      <c r="JKG12" s="100"/>
      <c r="JKH12" s="100"/>
      <c r="JKI12" s="100"/>
      <c r="JKJ12" s="99"/>
      <c r="JKK12" s="97"/>
      <c r="JKL12" s="97"/>
      <c r="JKM12" s="102"/>
      <c r="JKN12" s="102"/>
      <c r="JKO12" s="97"/>
      <c r="JKP12" s="100"/>
      <c r="JKQ12" s="101"/>
      <c r="JKR12" s="100"/>
      <c r="JKS12" s="100"/>
      <c r="JKT12" s="100"/>
      <c r="JKU12" s="100"/>
      <c r="JKV12" s="99"/>
      <c r="JKW12" s="97"/>
      <c r="JKX12" s="97"/>
      <c r="JKY12" s="102"/>
      <c r="JKZ12" s="102"/>
      <c r="JLA12" s="97"/>
      <c r="JLB12" s="100"/>
      <c r="JLC12" s="101"/>
      <c r="JLD12" s="100"/>
      <c r="JLE12" s="100"/>
      <c r="JLF12" s="100"/>
      <c r="JLG12" s="100"/>
      <c r="JLH12" s="99"/>
      <c r="JLI12" s="97"/>
      <c r="JLJ12" s="97"/>
      <c r="JLK12" s="102"/>
      <c r="JLL12" s="102"/>
      <c r="JLM12" s="97"/>
      <c r="JLN12" s="100"/>
      <c r="JLO12" s="101"/>
      <c r="JLP12" s="100"/>
      <c r="JLQ12" s="100"/>
      <c r="JLR12" s="100"/>
      <c r="JLS12" s="100"/>
      <c r="JLT12" s="99"/>
      <c r="JLU12" s="97"/>
      <c r="JLV12" s="97"/>
      <c r="JLW12" s="102"/>
      <c r="JLX12" s="102"/>
      <c r="JLY12" s="97"/>
      <c r="JLZ12" s="100"/>
      <c r="JMA12" s="101"/>
      <c r="JMB12" s="100"/>
      <c r="JMC12" s="100"/>
      <c r="JMD12" s="100"/>
      <c r="JME12" s="100"/>
      <c r="JMF12" s="99"/>
      <c r="JMG12" s="97"/>
      <c r="JMH12" s="97"/>
      <c r="JMI12" s="102"/>
      <c r="JMJ12" s="102"/>
      <c r="JMK12" s="97"/>
      <c r="JML12" s="100"/>
      <c r="JMM12" s="101"/>
      <c r="JMN12" s="100"/>
      <c r="JMO12" s="100"/>
      <c r="JMP12" s="100"/>
      <c r="JMQ12" s="100"/>
      <c r="JMR12" s="99"/>
      <c r="JMS12" s="97"/>
      <c r="JMT12" s="97"/>
      <c r="JMU12" s="102"/>
      <c r="JMV12" s="102"/>
      <c r="JMW12" s="97"/>
      <c r="JMX12" s="100"/>
      <c r="JMY12" s="101"/>
      <c r="JMZ12" s="100"/>
      <c r="JNA12" s="100"/>
      <c r="JNB12" s="100"/>
      <c r="JNC12" s="100"/>
      <c r="JND12" s="99"/>
      <c r="JNE12" s="97"/>
      <c r="JNF12" s="97"/>
      <c r="JNG12" s="102"/>
      <c r="JNH12" s="102"/>
      <c r="JNI12" s="97"/>
      <c r="JNJ12" s="100"/>
      <c r="JNK12" s="101"/>
      <c r="JNL12" s="100"/>
      <c r="JNM12" s="100"/>
      <c r="JNN12" s="100"/>
      <c r="JNO12" s="100"/>
      <c r="JNP12" s="99"/>
      <c r="JNQ12" s="97"/>
      <c r="JNR12" s="97"/>
      <c r="JNS12" s="102"/>
      <c r="JNT12" s="102"/>
      <c r="JNU12" s="97"/>
      <c r="JNV12" s="100"/>
      <c r="JNW12" s="101"/>
      <c r="JNX12" s="100"/>
      <c r="JNY12" s="100"/>
      <c r="JNZ12" s="100"/>
      <c r="JOA12" s="100"/>
      <c r="JOB12" s="99"/>
      <c r="JOC12" s="97"/>
      <c r="JOD12" s="97"/>
      <c r="JOE12" s="102"/>
      <c r="JOF12" s="102"/>
      <c r="JOG12" s="97"/>
      <c r="JOH12" s="100"/>
      <c r="JOI12" s="101"/>
      <c r="JOJ12" s="100"/>
      <c r="JOK12" s="100"/>
      <c r="JOL12" s="100"/>
      <c r="JOM12" s="100"/>
      <c r="JON12" s="99"/>
      <c r="JOO12" s="97"/>
      <c r="JOP12" s="97"/>
      <c r="JOQ12" s="102"/>
      <c r="JOR12" s="102"/>
      <c r="JOS12" s="97"/>
      <c r="JOT12" s="100"/>
      <c r="JOU12" s="101"/>
      <c r="JOV12" s="100"/>
      <c r="JOW12" s="100"/>
      <c r="JOX12" s="100"/>
      <c r="JOY12" s="100"/>
      <c r="JOZ12" s="99"/>
      <c r="JPA12" s="97"/>
      <c r="JPB12" s="97"/>
      <c r="JPC12" s="102"/>
      <c r="JPD12" s="102"/>
      <c r="JPE12" s="97"/>
      <c r="JPF12" s="100"/>
      <c r="JPG12" s="101"/>
      <c r="JPH12" s="100"/>
      <c r="JPI12" s="100"/>
      <c r="JPJ12" s="100"/>
      <c r="JPK12" s="100"/>
      <c r="JPL12" s="99"/>
      <c r="JPM12" s="97"/>
      <c r="JPN12" s="97"/>
      <c r="JPO12" s="102"/>
      <c r="JPP12" s="102"/>
      <c r="JPQ12" s="97"/>
      <c r="JPR12" s="100"/>
      <c r="JPS12" s="101"/>
      <c r="JPT12" s="100"/>
      <c r="JPU12" s="100"/>
      <c r="JPV12" s="100"/>
      <c r="JPW12" s="100"/>
      <c r="JPX12" s="99"/>
      <c r="JPY12" s="97"/>
      <c r="JPZ12" s="97"/>
      <c r="JQA12" s="102"/>
      <c r="JQB12" s="102"/>
      <c r="JQC12" s="97"/>
      <c r="JQD12" s="100"/>
      <c r="JQE12" s="101"/>
      <c r="JQF12" s="100"/>
      <c r="JQG12" s="100"/>
      <c r="JQH12" s="100"/>
      <c r="JQI12" s="100"/>
      <c r="JQJ12" s="99"/>
      <c r="JQK12" s="97"/>
      <c r="JQL12" s="97"/>
      <c r="JQM12" s="102"/>
      <c r="JQN12" s="102"/>
      <c r="JQO12" s="97"/>
      <c r="JQP12" s="100"/>
      <c r="JQQ12" s="101"/>
      <c r="JQR12" s="100"/>
      <c r="JQS12" s="100"/>
      <c r="JQT12" s="100"/>
      <c r="JQU12" s="100"/>
      <c r="JQV12" s="99"/>
      <c r="JQW12" s="97"/>
      <c r="JQX12" s="97"/>
      <c r="JQY12" s="102"/>
      <c r="JQZ12" s="102"/>
      <c r="JRA12" s="97"/>
      <c r="JRB12" s="100"/>
      <c r="JRC12" s="101"/>
      <c r="JRD12" s="100"/>
      <c r="JRE12" s="100"/>
      <c r="JRF12" s="100"/>
      <c r="JRG12" s="100"/>
      <c r="JRH12" s="99"/>
      <c r="JRI12" s="97"/>
      <c r="JRJ12" s="97"/>
      <c r="JRK12" s="102"/>
      <c r="JRL12" s="102"/>
      <c r="JRM12" s="97"/>
      <c r="JRN12" s="100"/>
      <c r="JRO12" s="101"/>
      <c r="JRP12" s="100"/>
      <c r="JRQ12" s="100"/>
      <c r="JRR12" s="100"/>
      <c r="JRS12" s="100"/>
      <c r="JRT12" s="99"/>
      <c r="JRU12" s="97"/>
      <c r="JRV12" s="97"/>
      <c r="JRW12" s="102"/>
      <c r="JRX12" s="102"/>
      <c r="JRY12" s="97"/>
      <c r="JRZ12" s="100"/>
      <c r="JSA12" s="101"/>
      <c r="JSB12" s="100"/>
      <c r="JSC12" s="100"/>
      <c r="JSD12" s="100"/>
      <c r="JSE12" s="100"/>
      <c r="JSF12" s="99"/>
      <c r="JSG12" s="97"/>
      <c r="JSH12" s="97"/>
      <c r="JSI12" s="102"/>
      <c r="JSJ12" s="102"/>
      <c r="JSK12" s="97"/>
      <c r="JSL12" s="100"/>
      <c r="JSM12" s="101"/>
      <c r="JSN12" s="100"/>
      <c r="JSO12" s="100"/>
      <c r="JSP12" s="100"/>
      <c r="JSQ12" s="100"/>
      <c r="JSR12" s="99"/>
      <c r="JSS12" s="97"/>
      <c r="JST12" s="97"/>
      <c r="JSU12" s="102"/>
      <c r="JSV12" s="102"/>
      <c r="JSW12" s="97"/>
      <c r="JSX12" s="100"/>
      <c r="JSY12" s="101"/>
      <c r="JSZ12" s="100"/>
      <c r="JTA12" s="100"/>
      <c r="JTB12" s="100"/>
      <c r="JTC12" s="100"/>
      <c r="JTD12" s="99"/>
      <c r="JTE12" s="97"/>
      <c r="JTF12" s="97"/>
      <c r="JTG12" s="102"/>
      <c r="JTH12" s="102"/>
      <c r="JTI12" s="97"/>
      <c r="JTJ12" s="100"/>
      <c r="JTK12" s="101"/>
      <c r="JTL12" s="100"/>
      <c r="JTM12" s="100"/>
      <c r="JTN12" s="100"/>
      <c r="JTO12" s="100"/>
      <c r="JTP12" s="99"/>
      <c r="JTQ12" s="97"/>
      <c r="JTR12" s="97"/>
      <c r="JTS12" s="102"/>
      <c r="JTT12" s="102"/>
      <c r="JTU12" s="97"/>
      <c r="JTV12" s="100"/>
      <c r="JTW12" s="101"/>
      <c r="JTX12" s="100"/>
      <c r="JTY12" s="100"/>
      <c r="JTZ12" s="100"/>
      <c r="JUA12" s="100"/>
      <c r="JUB12" s="99"/>
      <c r="JUC12" s="97"/>
      <c r="JUD12" s="97"/>
      <c r="JUE12" s="102"/>
      <c r="JUF12" s="102"/>
      <c r="JUG12" s="97"/>
      <c r="JUH12" s="100"/>
      <c r="JUI12" s="101"/>
      <c r="JUJ12" s="100"/>
      <c r="JUK12" s="100"/>
      <c r="JUL12" s="100"/>
      <c r="JUM12" s="100"/>
      <c r="JUN12" s="99"/>
      <c r="JUO12" s="97"/>
      <c r="JUP12" s="97"/>
      <c r="JUQ12" s="102"/>
      <c r="JUR12" s="102"/>
      <c r="JUS12" s="97"/>
      <c r="JUT12" s="100"/>
      <c r="JUU12" s="101"/>
      <c r="JUV12" s="100"/>
      <c r="JUW12" s="100"/>
      <c r="JUX12" s="100"/>
      <c r="JUY12" s="100"/>
      <c r="JUZ12" s="99"/>
      <c r="JVA12" s="97"/>
      <c r="JVB12" s="97"/>
      <c r="JVC12" s="102"/>
      <c r="JVD12" s="102"/>
      <c r="JVE12" s="97"/>
      <c r="JVF12" s="100"/>
      <c r="JVG12" s="101"/>
      <c r="JVH12" s="100"/>
      <c r="JVI12" s="100"/>
      <c r="JVJ12" s="100"/>
      <c r="JVK12" s="100"/>
      <c r="JVL12" s="99"/>
      <c r="JVM12" s="97"/>
      <c r="JVN12" s="97"/>
      <c r="JVO12" s="102"/>
      <c r="JVP12" s="102"/>
      <c r="JVQ12" s="97"/>
      <c r="JVR12" s="100"/>
      <c r="JVS12" s="101"/>
      <c r="JVT12" s="100"/>
      <c r="JVU12" s="100"/>
      <c r="JVV12" s="100"/>
      <c r="JVW12" s="100"/>
      <c r="JVX12" s="99"/>
      <c r="JVY12" s="97"/>
      <c r="JVZ12" s="97"/>
      <c r="JWA12" s="102"/>
      <c r="JWB12" s="102"/>
      <c r="JWC12" s="97"/>
      <c r="JWD12" s="100"/>
      <c r="JWE12" s="101"/>
      <c r="JWF12" s="100"/>
      <c r="JWG12" s="100"/>
      <c r="JWH12" s="100"/>
      <c r="JWI12" s="100"/>
      <c r="JWJ12" s="99"/>
      <c r="JWK12" s="97"/>
      <c r="JWL12" s="97"/>
      <c r="JWM12" s="102"/>
      <c r="JWN12" s="102"/>
      <c r="JWO12" s="97"/>
      <c r="JWP12" s="100"/>
      <c r="JWQ12" s="101"/>
      <c r="JWR12" s="100"/>
      <c r="JWS12" s="100"/>
      <c r="JWT12" s="100"/>
      <c r="JWU12" s="100"/>
      <c r="JWV12" s="99"/>
      <c r="JWW12" s="97"/>
      <c r="JWX12" s="97"/>
      <c r="JWY12" s="102"/>
      <c r="JWZ12" s="102"/>
      <c r="JXA12" s="97"/>
      <c r="JXB12" s="100"/>
      <c r="JXC12" s="101"/>
      <c r="JXD12" s="100"/>
      <c r="JXE12" s="100"/>
      <c r="JXF12" s="100"/>
      <c r="JXG12" s="100"/>
      <c r="JXH12" s="99"/>
      <c r="JXI12" s="97"/>
      <c r="JXJ12" s="97"/>
      <c r="JXK12" s="102"/>
      <c r="JXL12" s="102"/>
      <c r="JXM12" s="97"/>
      <c r="JXN12" s="100"/>
      <c r="JXO12" s="101"/>
      <c r="JXP12" s="100"/>
      <c r="JXQ12" s="100"/>
      <c r="JXR12" s="100"/>
      <c r="JXS12" s="100"/>
      <c r="JXT12" s="99"/>
      <c r="JXU12" s="97"/>
      <c r="JXV12" s="97"/>
      <c r="JXW12" s="102"/>
      <c r="JXX12" s="102"/>
      <c r="JXY12" s="97"/>
      <c r="JXZ12" s="100"/>
      <c r="JYA12" s="101"/>
      <c r="JYB12" s="100"/>
      <c r="JYC12" s="100"/>
      <c r="JYD12" s="100"/>
      <c r="JYE12" s="100"/>
      <c r="JYF12" s="99"/>
      <c r="JYG12" s="97"/>
      <c r="JYH12" s="97"/>
      <c r="JYI12" s="102"/>
      <c r="JYJ12" s="102"/>
      <c r="JYK12" s="97"/>
      <c r="JYL12" s="100"/>
      <c r="JYM12" s="101"/>
      <c r="JYN12" s="100"/>
      <c r="JYO12" s="100"/>
      <c r="JYP12" s="100"/>
      <c r="JYQ12" s="100"/>
      <c r="JYR12" s="99"/>
      <c r="JYS12" s="97"/>
      <c r="JYT12" s="97"/>
      <c r="JYU12" s="102"/>
      <c r="JYV12" s="102"/>
      <c r="JYW12" s="97"/>
      <c r="JYX12" s="100"/>
      <c r="JYY12" s="101"/>
      <c r="JYZ12" s="100"/>
      <c r="JZA12" s="100"/>
      <c r="JZB12" s="100"/>
      <c r="JZC12" s="100"/>
      <c r="JZD12" s="99"/>
      <c r="JZE12" s="97"/>
      <c r="JZF12" s="97"/>
      <c r="JZG12" s="102"/>
      <c r="JZH12" s="102"/>
      <c r="JZI12" s="97"/>
      <c r="JZJ12" s="100"/>
      <c r="JZK12" s="101"/>
      <c r="JZL12" s="100"/>
      <c r="JZM12" s="100"/>
      <c r="JZN12" s="100"/>
      <c r="JZO12" s="100"/>
      <c r="JZP12" s="99"/>
      <c r="JZQ12" s="97"/>
      <c r="JZR12" s="97"/>
      <c r="JZS12" s="102"/>
      <c r="JZT12" s="102"/>
      <c r="JZU12" s="97"/>
      <c r="JZV12" s="100"/>
      <c r="JZW12" s="101"/>
      <c r="JZX12" s="100"/>
      <c r="JZY12" s="100"/>
      <c r="JZZ12" s="100"/>
      <c r="KAA12" s="100"/>
      <c r="KAB12" s="99"/>
      <c r="KAC12" s="97"/>
      <c r="KAD12" s="97"/>
      <c r="KAE12" s="102"/>
      <c r="KAF12" s="102"/>
      <c r="KAG12" s="97"/>
      <c r="KAH12" s="100"/>
      <c r="KAI12" s="101"/>
      <c r="KAJ12" s="100"/>
      <c r="KAK12" s="100"/>
      <c r="KAL12" s="100"/>
      <c r="KAM12" s="100"/>
      <c r="KAN12" s="99"/>
      <c r="KAO12" s="97"/>
      <c r="KAP12" s="97"/>
      <c r="KAQ12" s="102"/>
      <c r="KAR12" s="102"/>
      <c r="KAS12" s="97"/>
      <c r="KAT12" s="100"/>
      <c r="KAU12" s="101"/>
      <c r="KAV12" s="100"/>
      <c r="KAW12" s="100"/>
      <c r="KAX12" s="100"/>
      <c r="KAY12" s="100"/>
      <c r="KAZ12" s="99"/>
      <c r="KBA12" s="97"/>
      <c r="KBB12" s="97"/>
      <c r="KBC12" s="102"/>
      <c r="KBD12" s="102"/>
      <c r="KBE12" s="97"/>
      <c r="KBF12" s="100"/>
      <c r="KBG12" s="101"/>
      <c r="KBH12" s="100"/>
      <c r="KBI12" s="100"/>
      <c r="KBJ12" s="100"/>
      <c r="KBK12" s="100"/>
      <c r="KBL12" s="99"/>
      <c r="KBM12" s="97"/>
      <c r="KBN12" s="97"/>
      <c r="KBO12" s="102"/>
      <c r="KBP12" s="102"/>
      <c r="KBQ12" s="97"/>
      <c r="KBR12" s="100"/>
      <c r="KBS12" s="101"/>
      <c r="KBT12" s="100"/>
      <c r="KBU12" s="100"/>
      <c r="KBV12" s="100"/>
      <c r="KBW12" s="100"/>
      <c r="KBX12" s="99"/>
      <c r="KBY12" s="97"/>
      <c r="KBZ12" s="97"/>
      <c r="KCA12" s="102"/>
      <c r="KCB12" s="102"/>
      <c r="KCC12" s="97"/>
      <c r="KCD12" s="100"/>
      <c r="KCE12" s="101"/>
      <c r="KCF12" s="100"/>
      <c r="KCG12" s="100"/>
      <c r="KCH12" s="100"/>
      <c r="KCI12" s="100"/>
      <c r="KCJ12" s="99"/>
      <c r="KCK12" s="97"/>
      <c r="KCL12" s="97"/>
      <c r="KCM12" s="102"/>
      <c r="KCN12" s="102"/>
      <c r="KCO12" s="97"/>
      <c r="KCP12" s="100"/>
      <c r="KCQ12" s="101"/>
      <c r="KCR12" s="100"/>
      <c r="KCS12" s="100"/>
      <c r="KCT12" s="100"/>
      <c r="KCU12" s="100"/>
      <c r="KCV12" s="99"/>
      <c r="KCW12" s="97"/>
      <c r="KCX12" s="97"/>
      <c r="KCY12" s="102"/>
      <c r="KCZ12" s="102"/>
      <c r="KDA12" s="97"/>
      <c r="KDB12" s="100"/>
      <c r="KDC12" s="101"/>
      <c r="KDD12" s="100"/>
      <c r="KDE12" s="100"/>
      <c r="KDF12" s="100"/>
      <c r="KDG12" s="100"/>
      <c r="KDH12" s="99"/>
      <c r="KDI12" s="97"/>
      <c r="KDJ12" s="97"/>
      <c r="KDK12" s="102"/>
      <c r="KDL12" s="102"/>
      <c r="KDM12" s="97"/>
      <c r="KDN12" s="100"/>
      <c r="KDO12" s="101"/>
      <c r="KDP12" s="100"/>
      <c r="KDQ12" s="100"/>
      <c r="KDR12" s="100"/>
      <c r="KDS12" s="100"/>
      <c r="KDT12" s="99"/>
      <c r="KDU12" s="97"/>
      <c r="KDV12" s="97"/>
      <c r="KDW12" s="102"/>
      <c r="KDX12" s="102"/>
      <c r="KDY12" s="97"/>
      <c r="KDZ12" s="100"/>
      <c r="KEA12" s="101"/>
      <c r="KEB12" s="100"/>
      <c r="KEC12" s="100"/>
      <c r="KED12" s="100"/>
      <c r="KEE12" s="100"/>
      <c r="KEF12" s="99"/>
      <c r="KEG12" s="97"/>
      <c r="KEH12" s="97"/>
      <c r="KEI12" s="102"/>
      <c r="KEJ12" s="102"/>
      <c r="KEK12" s="97"/>
      <c r="KEL12" s="100"/>
      <c r="KEM12" s="101"/>
      <c r="KEN12" s="100"/>
      <c r="KEO12" s="100"/>
      <c r="KEP12" s="100"/>
      <c r="KEQ12" s="100"/>
      <c r="KER12" s="99"/>
      <c r="KES12" s="97"/>
      <c r="KET12" s="97"/>
      <c r="KEU12" s="102"/>
      <c r="KEV12" s="102"/>
      <c r="KEW12" s="97"/>
      <c r="KEX12" s="100"/>
      <c r="KEY12" s="101"/>
      <c r="KEZ12" s="100"/>
      <c r="KFA12" s="100"/>
      <c r="KFB12" s="100"/>
      <c r="KFC12" s="100"/>
      <c r="KFD12" s="99"/>
      <c r="KFE12" s="97"/>
      <c r="KFF12" s="97"/>
      <c r="KFG12" s="102"/>
      <c r="KFH12" s="102"/>
      <c r="KFI12" s="97"/>
      <c r="KFJ12" s="100"/>
      <c r="KFK12" s="101"/>
      <c r="KFL12" s="100"/>
      <c r="KFM12" s="100"/>
      <c r="KFN12" s="100"/>
      <c r="KFO12" s="100"/>
      <c r="KFP12" s="99"/>
      <c r="KFQ12" s="97"/>
      <c r="KFR12" s="97"/>
      <c r="KFS12" s="102"/>
      <c r="KFT12" s="102"/>
      <c r="KFU12" s="97"/>
      <c r="KFV12" s="100"/>
      <c r="KFW12" s="101"/>
      <c r="KFX12" s="100"/>
      <c r="KFY12" s="100"/>
      <c r="KFZ12" s="100"/>
      <c r="KGA12" s="100"/>
      <c r="KGB12" s="99"/>
      <c r="KGC12" s="97"/>
      <c r="KGD12" s="97"/>
      <c r="KGE12" s="102"/>
      <c r="KGF12" s="102"/>
      <c r="KGG12" s="97"/>
      <c r="KGH12" s="100"/>
      <c r="KGI12" s="101"/>
      <c r="KGJ12" s="100"/>
      <c r="KGK12" s="100"/>
      <c r="KGL12" s="100"/>
      <c r="KGM12" s="100"/>
      <c r="KGN12" s="99"/>
      <c r="KGO12" s="97"/>
      <c r="KGP12" s="97"/>
      <c r="KGQ12" s="102"/>
      <c r="KGR12" s="102"/>
      <c r="KGS12" s="97"/>
      <c r="KGT12" s="100"/>
      <c r="KGU12" s="101"/>
      <c r="KGV12" s="100"/>
      <c r="KGW12" s="100"/>
      <c r="KGX12" s="100"/>
      <c r="KGY12" s="100"/>
      <c r="KGZ12" s="99"/>
      <c r="KHA12" s="97"/>
      <c r="KHB12" s="97"/>
      <c r="KHC12" s="102"/>
      <c r="KHD12" s="102"/>
      <c r="KHE12" s="97"/>
      <c r="KHF12" s="100"/>
      <c r="KHG12" s="101"/>
      <c r="KHH12" s="100"/>
      <c r="KHI12" s="100"/>
      <c r="KHJ12" s="100"/>
      <c r="KHK12" s="100"/>
      <c r="KHL12" s="99"/>
      <c r="KHM12" s="97"/>
      <c r="KHN12" s="97"/>
      <c r="KHO12" s="102"/>
      <c r="KHP12" s="102"/>
      <c r="KHQ12" s="97"/>
      <c r="KHR12" s="100"/>
      <c r="KHS12" s="101"/>
      <c r="KHT12" s="100"/>
      <c r="KHU12" s="100"/>
      <c r="KHV12" s="100"/>
      <c r="KHW12" s="100"/>
      <c r="KHX12" s="99"/>
      <c r="KHY12" s="97"/>
      <c r="KHZ12" s="97"/>
      <c r="KIA12" s="102"/>
      <c r="KIB12" s="102"/>
      <c r="KIC12" s="97"/>
      <c r="KID12" s="100"/>
      <c r="KIE12" s="101"/>
      <c r="KIF12" s="100"/>
      <c r="KIG12" s="100"/>
      <c r="KIH12" s="100"/>
      <c r="KII12" s="100"/>
      <c r="KIJ12" s="99"/>
      <c r="KIK12" s="97"/>
      <c r="KIL12" s="97"/>
      <c r="KIM12" s="102"/>
      <c r="KIN12" s="102"/>
      <c r="KIO12" s="97"/>
      <c r="KIP12" s="100"/>
      <c r="KIQ12" s="101"/>
      <c r="KIR12" s="100"/>
      <c r="KIS12" s="100"/>
      <c r="KIT12" s="100"/>
      <c r="KIU12" s="100"/>
      <c r="KIV12" s="99"/>
      <c r="KIW12" s="97"/>
      <c r="KIX12" s="97"/>
      <c r="KIY12" s="102"/>
      <c r="KIZ12" s="102"/>
      <c r="KJA12" s="97"/>
      <c r="KJB12" s="100"/>
      <c r="KJC12" s="101"/>
      <c r="KJD12" s="100"/>
      <c r="KJE12" s="100"/>
      <c r="KJF12" s="100"/>
      <c r="KJG12" s="100"/>
      <c r="KJH12" s="99"/>
      <c r="KJI12" s="97"/>
      <c r="KJJ12" s="97"/>
      <c r="KJK12" s="102"/>
      <c r="KJL12" s="102"/>
      <c r="KJM12" s="97"/>
      <c r="KJN12" s="100"/>
      <c r="KJO12" s="101"/>
      <c r="KJP12" s="100"/>
      <c r="KJQ12" s="100"/>
      <c r="KJR12" s="100"/>
      <c r="KJS12" s="100"/>
      <c r="KJT12" s="99"/>
      <c r="KJU12" s="97"/>
      <c r="KJV12" s="97"/>
      <c r="KJW12" s="102"/>
      <c r="KJX12" s="102"/>
      <c r="KJY12" s="97"/>
      <c r="KJZ12" s="100"/>
      <c r="KKA12" s="101"/>
      <c r="KKB12" s="100"/>
      <c r="KKC12" s="100"/>
      <c r="KKD12" s="100"/>
      <c r="KKE12" s="100"/>
      <c r="KKF12" s="99"/>
      <c r="KKG12" s="97"/>
      <c r="KKH12" s="97"/>
      <c r="KKI12" s="102"/>
      <c r="KKJ12" s="102"/>
      <c r="KKK12" s="97"/>
      <c r="KKL12" s="100"/>
      <c r="KKM12" s="101"/>
      <c r="KKN12" s="100"/>
      <c r="KKO12" s="100"/>
      <c r="KKP12" s="100"/>
      <c r="KKQ12" s="100"/>
      <c r="KKR12" s="99"/>
      <c r="KKS12" s="97"/>
      <c r="KKT12" s="97"/>
      <c r="KKU12" s="102"/>
      <c r="KKV12" s="102"/>
      <c r="KKW12" s="97"/>
      <c r="KKX12" s="100"/>
      <c r="KKY12" s="101"/>
      <c r="KKZ12" s="100"/>
      <c r="KLA12" s="100"/>
      <c r="KLB12" s="100"/>
      <c r="KLC12" s="100"/>
      <c r="KLD12" s="99"/>
      <c r="KLE12" s="97"/>
      <c r="KLF12" s="97"/>
      <c r="KLG12" s="102"/>
      <c r="KLH12" s="102"/>
      <c r="KLI12" s="97"/>
      <c r="KLJ12" s="100"/>
      <c r="KLK12" s="101"/>
      <c r="KLL12" s="100"/>
      <c r="KLM12" s="100"/>
      <c r="KLN12" s="100"/>
      <c r="KLO12" s="100"/>
      <c r="KLP12" s="99"/>
      <c r="KLQ12" s="97"/>
      <c r="KLR12" s="97"/>
      <c r="KLS12" s="102"/>
      <c r="KLT12" s="102"/>
      <c r="KLU12" s="97"/>
      <c r="KLV12" s="100"/>
      <c r="KLW12" s="101"/>
      <c r="KLX12" s="100"/>
      <c r="KLY12" s="100"/>
      <c r="KLZ12" s="100"/>
      <c r="KMA12" s="100"/>
      <c r="KMB12" s="99"/>
      <c r="KMC12" s="97"/>
      <c r="KMD12" s="97"/>
      <c r="KME12" s="102"/>
      <c r="KMF12" s="102"/>
      <c r="KMG12" s="97"/>
      <c r="KMH12" s="100"/>
      <c r="KMI12" s="101"/>
      <c r="KMJ12" s="100"/>
      <c r="KMK12" s="100"/>
      <c r="KML12" s="100"/>
      <c r="KMM12" s="100"/>
      <c r="KMN12" s="99"/>
      <c r="KMO12" s="97"/>
      <c r="KMP12" s="97"/>
      <c r="KMQ12" s="102"/>
      <c r="KMR12" s="102"/>
      <c r="KMS12" s="97"/>
      <c r="KMT12" s="100"/>
      <c r="KMU12" s="101"/>
      <c r="KMV12" s="100"/>
      <c r="KMW12" s="100"/>
      <c r="KMX12" s="100"/>
      <c r="KMY12" s="100"/>
      <c r="KMZ12" s="99"/>
      <c r="KNA12" s="97"/>
      <c r="KNB12" s="97"/>
      <c r="KNC12" s="102"/>
      <c r="KND12" s="102"/>
      <c r="KNE12" s="97"/>
      <c r="KNF12" s="100"/>
      <c r="KNG12" s="101"/>
      <c r="KNH12" s="100"/>
      <c r="KNI12" s="100"/>
      <c r="KNJ12" s="100"/>
      <c r="KNK12" s="100"/>
      <c r="KNL12" s="99"/>
      <c r="KNM12" s="97"/>
      <c r="KNN12" s="97"/>
      <c r="KNO12" s="102"/>
      <c r="KNP12" s="102"/>
      <c r="KNQ12" s="97"/>
      <c r="KNR12" s="100"/>
      <c r="KNS12" s="101"/>
      <c r="KNT12" s="100"/>
      <c r="KNU12" s="100"/>
      <c r="KNV12" s="100"/>
      <c r="KNW12" s="100"/>
      <c r="KNX12" s="99"/>
      <c r="KNY12" s="97"/>
      <c r="KNZ12" s="97"/>
      <c r="KOA12" s="102"/>
      <c r="KOB12" s="102"/>
      <c r="KOC12" s="97"/>
      <c r="KOD12" s="100"/>
      <c r="KOE12" s="101"/>
      <c r="KOF12" s="100"/>
      <c r="KOG12" s="100"/>
      <c r="KOH12" s="100"/>
      <c r="KOI12" s="100"/>
      <c r="KOJ12" s="99"/>
      <c r="KOK12" s="97"/>
      <c r="KOL12" s="97"/>
      <c r="KOM12" s="102"/>
      <c r="KON12" s="102"/>
      <c r="KOO12" s="97"/>
      <c r="KOP12" s="100"/>
      <c r="KOQ12" s="101"/>
      <c r="KOR12" s="100"/>
      <c r="KOS12" s="100"/>
      <c r="KOT12" s="100"/>
      <c r="KOU12" s="100"/>
      <c r="KOV12" s="99"/>
      <c r="KOW12" s="97"/>
      <c r="KOX12" s="97"/>
      <c r="KOY12" s="102"/>
      <c r="KOZ12" s="102"/>
      <c r="KPA12" s="97"/>
      <c r="KPB12" s="100"/>
      <c r="KPC12" s="101"/>
      <c r="KPD12" s="100"/>
      <c r="KPE12" s="100"/>
      <c r="KPF12" s="100"/>
      <c r="KPG12" s="100"/>
      <c r="KPH12" s="99"/>
      <c r="KPI12" s="97"/>
      <c r="KPJ12" s="97"/>
      <c r="KPK12" s="102"/>
      <c r="KPL12" s="102"/>
      <c r="KPM12" s="97"/>
      <c r="KPN12" s="100"/>
      <c r="KPO12" s="101"/>
      <c r="KPP12" s="100"/>
      <c r="KPQ12" s="100"/>
      <c r="KPR12" s="100"/>
      <c r="KPS12" s="100"/>
      <c r="KPT12" s="99"/>
      <c r="KPU12" s="97"/>
      <c r="KPV12" s="97"/>
      <c r="KPW12" s="102"/>
      <c r="KPX12" s="102"/>
      <c r="KPY12" s="97"/>
      <c r="KPZ12" s="100"/>
      <c r="KQA12" s="101"/>
      <c r="KQB12" s="100"/>
      <c r="KQC12" s="100"/>
      <c r="KQD12" s="100"/>
      <c r="KQE12" s="100"/>
      <c r="KQF12" s="99"/>
      <c r="KQG12" s="97"/>
      <c r="KQH12" s="97"/>
      <c r="KQI12" s="102"/>
      <c r="KQJ12" s="102"/>
      <c r="KQK12" s="97"/>
      <c r="KQL12" s="100"/>
      <c r="KQM12" s="101"/>
      <c r="KQN12" s="100"/>
      <c r="KQO12" s="100"/>
      <c r="KQP12" s="100"/>
      <c r="KQQ12" s="100"/>
      <c r="KQR12" s="99"/>
      <c r="KQS12" s="97"/>
      <c r="KQT12" s="97"/>
      <c r="KQU12" s="102"/>
      <c r="KQV12" s="102"/>
      <c r="KQW12" s="97"/>
      <c r="KQX12" s="100"/>
      <c r="KQY12" s="101"/>
      <c r="KQZ12" s="100"/>
      <c r="KRA12" s="100"/>
      <c r="KRB12" s="100"/>
      <c r="KRC12" s="100"/>
      <c r="KRD12" s="99"/>
      <c r="KRE12" s="97"/>
      <c r="KRF12" s="97"/>
      <c r="KRG12" s="102"/>
      <c r="KRH12" s="102"/>
      <c r="KRI12" s="97"/>
      <c r="KRJ12" s="100"/>
      <c r="KRK12" s="101"/>
      <c r="KRL12" s="100"/>
      <c r="KRM12" s="100"/>
      <c r="KRN12" s="100"/>
      <c r="KRO12" s="100"/>
      <c r="KRP12" s="99"/>
      <c r="KRQ12" s="97"/>
      <c r="KRR12" s="97"/>
      <c r="KRS12" s="102"/>
      <c r="KRT12" s="102"/>
      <c r="KRU12" s="97"/>
      <c r="KRV12" s="100"/>
      <c r="KRW12" s="101"/>
      <c r="KRX12" s="100"/>
      <c r="KRY12" s="100"/>
      <c r="KRZ12" s="100"/>
      <c r="KSA12" s="100"/>
      <c r="KSB12" s="99"/>
      <c r="KSC12" s="97"/>
      <c r="KSD12" s="97"/>
      <c r="KSE12" s="102"/>
      <c r="KSF12" s="102"/>
      <c r="KSG12" s="97"/>
      <c r="KSH12" s="100"/>
      <c r="KSI12" s="101"/>
      <c r="KSJ12" s="100"/>
      <c r="KSK12" s="100"/>
      <c r="KSL12" s="100"/>
      <c r="KSM12" s="100"/>
      <c r="KSN12" s="99"/>
      <c r="KSO12" s="97"/>
      <c r="KSP12" s="97"/>
      <c r="KSQ12" s="102"/>
      <c r="KSR12" s="102"/>
      <c r="KSS12" s="97"/>
      <c r="KST12" s="100"/>
      <c r="KSU12" s="101"/>
      <c r="KSV12" s="100"/>
      <c r="KSW12" s="100"/>
      <c r="KSX12" s="100"/>
      <c r="KSY12" s="100"/>
      <c r="KSZ12" s="99"/>
      <c r="KTA12" s="97"/>
      <c r="KTB12" s="97"/>
      <c r="KTC12" s="102"/>
      <c r="KTD12" s="102"/>
      <c r="KTE12" s="97"/>
      <c r="KTF12" s="100"/>
      <c r="KTG12" s="101"/>
      <c r="KTH12" s="100"/>
      <c r="KTI12" s="100"/>
      <c r="KTJ12" s="100"/>
      <c r="KTK12" s="100"/>
      <c r="KTL12" s="99"/>
      <c r="KTM12" s="97"/>
      <c r="KTN12" s="97"/>
      <c r="KTO12" s="102"/>
      <c r="KTP12" s="102"/>
      <c r="KTQ12" s="97"/>
      <c r="KTR12" s="100"/>
      <c r="KTS12" s="101"/>
      <c r="KTT12" s="100"/>
      <c r="KTU12" s="100"/>
      <c r="KTV12" s="100"/>
      <c r="KTW12" s="100"/>
      <c r="KTX12" s="99"/>
      <c r="KTY12" s="97"/>
      <c r="KTZ12" s="97"/>
      <c r="KUA12" s="102"/>
      <c r="KUB12" s="102"/>
      <c r="KUC12" s="97"/>
      <c r="KUD12" s="100"/>
      <c r="KUE12" s="101"/>
      <c r="KUF12" s="100"/>
      <c r="KUG12" s="100"/>
      <c r="KUH12" s="100"/>
      <c r="KUI12" s="100"/>
      <c r="KUJ12" s="99"/>
      <c r="KUK12" s="97"/>
      <c r="KUL12" s="97"/>
      <c r="KUM12" s="102"/>
      <c r="KUN12" s="102"/>
      <c r="KUO12" s="97"/>
      <c r="KUP12" s="100"/>
      <c r="KUQ12" s="101"/>
      <c r="KUR12" s="100"/>
      <c r="KUS12" s="100"/>
      <c r="KUT12" s="100"/>
      <c r="KUU12" s="100"/>
      <c r="KUV12" s="99"/>
      <c r="KUW12" s="97"/>
      <c r="KUX12" s="97"/>
      <c r="KUY12" s="102"/>
      <c r="KUZ12" s="102"/>
      <c r="KVA12" s="97"/>
      <c r="KVB12" s="100"/>
      <c r="KVC12" s="101"/>
      <c r="KVD12" s="100"/>
      <c r="KVE12" s="100"/>
      <c r="KVF12" s="100"/>
      <c r="KVG12" s="100"/>
      <c r="KVH12" s="99"/>
      <c r="KVI12" s="97"/>
      <c r="KVJ12" s="97"/>
      <c r="KVK12" s="102"/>
      <c r="KVL12" s="102"/>
      <c r="KVM12" s="97"/>
      <c r="KVN12" s="100"/>
      <c r="KVO12" s="101"/>
      <c r="KVP12" s="100"/>
      <c r="KVQ12" s="100"/>
      <c r="KVR12" s="100"/>
      <c r="KVS12" s="100"/>
      <c r="KVT12" s="99"/>
      <c r="KVU12" s="97"/>
      <c r="KVV12" s="97"/>
      <c r="KVW12" s="102"/>
      <c r="KVX12" s="102"/>
      <c r="KVY12" s="97"/>
      <c r="KVZ12" s="100"/>
      <c r="KWA12" s="101"/>
      <c r="KWB12" s="100"/>
      <c r="KWC12" s="100"/>
      <c r="KWD12" s="100"/>
      <c r="KWE12" s="100"/>
      <c r="KWF12" s="99"/>
      <c r="KWG12" s="97"/>
      <c r="KWH12" s="97"/>
      <c r="KWI12" s="102"/>
      <c r="KWJ12" s="102"/>
      <c r="KWK12" s="97"/>
      <c r="KWL12" s="100"/>
      <c r="KWM12" s="101"/>
      <c r="KWN12" s="100"/>
      <c r="KWO12" s="100"/>
      <c r="KWP12" s="100"/>
      <c r="KWQ12" s="100"/>
      <c r="KWR12" s="99"/>
      <c r="KWS12" s="97"/>
      <c r="KWT12" s="97"/>
      <c r="KWU12" s="102"/>
      <c r="KWV12" s="102"/>
      <c r="KWW12" s="97"/>
      <c r="KWX12" s="100"/>
      <c r="KWY12" s="101"/>
      <c r="KWZ12" s="100"/>
      <c r="KXA12" s="100"/>
      <c r="KXB12" s="100"/>
      <c r="KXC12" s="100"/>
      <c r="KXD12" s="99"/>
      <c r="KXE12" s="97"/>
      <c r="KXF12" s="97"/>
      <c r="KXG12" s="102"/>
      <c r="KXH12" s="102"/>
      <c r="KXI12" s="97"/>
      <c r="KXJ12" s="100"/>
      <c r="KXK12" s="101"/>
      <c r="KXL12" s="100"/>
      <c r="KXM12" s="100"/>
      <c r="KXN12" s="100"/>
      <c r="KXO12" s="100"/>
      <c r="KXP12" s="99"/>
      <c r="KXQ12" s="97"/>
      <c r="KXR12" s="97"/>
      <c r="KXS12" s="102"/>
      <c r="KXT12" s="102"/>
      <c r="KXU12" s="97"/>
      <c r="KXV12" s="100"/>
      <c r="KXW12" s="101"/>
      <c r="KXX12" s="100"/>
      <c r="KXY12" s="100"/>
      <c r="KXZ12" s="100"/>
      <c r="KYA12" s="100"/>
      <c r="KYB12" s="99"/>
      <c r="KYC12" s="97"/>
      <c r="KYD12" s="97"/>
      <c r="KYE12" s="102"/>
      <c r="KYF12" s="102"/>
      <c r="KYG12" s="97"/>
      <c r="KYH12" s="100"/>
      <c r="KYI12" s="101"/>
      <c r="KYJ12" s="100"/>
      <c r="KYK12" s="100"/>
      <c r="KYL12" s="100"/>
      <c r="KYM12" s="100"/>
      <c r="KYN12" s="99"/>
      <c r="KYO12" s="97"/>
      <c r="KYP12" s="97"/>
      <c r="KYQ12" s="102"/>
      <c r="KYR12" s="102"/>
      <c r="KYS12" s="97"/>
      <c r="KYT12" s="100"/>
      <c r="KYU12" s="101"/>
      <c r="KYV12" s="100"/>
      <c r="KYW12" s="100"/>
      <c r="KYX12" s="100"/>
      <c r="KYY12" s="100"/>
      <c r="KYZ12" s="99"/>
      <c r="KZA12" s="97"/>
      <c r="KZB12" s="97"/>
      <c r="KZC12" s="102"/>
      <c r="KZD12" s="102"/>
      <c r="KZE12" s="97"/>
      <c r="KZF12" s="100"/>
      <c r="KZG12" s="101"/>
      <c r="KZH12" s="100"/>
      <c r="KZI12" s="100"/>
      <c r="KZJ12" s="100"/>
      <c r="KZK12" s="100"/>
      <c r="KZL12" s="99"/>
      <c r="KZM12" s="97"/>
      <c r="KZN12" s="97"/>
      <c r="KZO12" s="102"/>
      <c r="KZP12" s="102"/>
      <c r="KZQ12" s="97"/>
      <c r="KZR12" s="100"/>
      <c r="KZS12" s="101"/>
      <c r="KZT12" s="100"/>
      <c r="KZU12" s="100"/>
      <c r="KZV12" s="100"/>
      <c r="KZW12" s="100"/>
      <c r="KZX12" s="99"/>
      <c r="KZY12" s="97"/>
      <c r="KZZ12" s="97"/>
      <c r="LAA12" s="102"/>
      <c r="LAB12" s="102"/>
      <c r="LAC12" s="97"/>
      <c r="LAD12" s="100"/>
      <c r="LAE12" s="101"/>
      <c r="LAF12" s="100"/>
      <c r="LAG12" s="100"/>
      <c r="LAH12" s="100"/>
      <c r="LAI12" s="100"/>
      <c r="LAJ12" s="99"/>
      <c r="LAK12" s="97"/>
      <c r="LAL12" s="97"/>
      <c r="LAM12" s="102"/>
      <c r="LAN12" s="102"/>
      <c r="LAO12" s="97"/>
      <c r="LAP12" s="100"/>
      <c r="LAQ12" s="101"/>
      <c r="LAR12" s="100"/>
      <c r="LAS12" s="100"/>
      <c r="LAT12" s="100"/>
      <c r="LAU12" s="100"/>
      <c r="LAV12" s="99"/>
      <c r="LAW12" s="97"/>
      <c r="LAX12" s="97"/>
      <c r="LAY12" s="102"/>
      <c r="LAZ12" s="102"/>
      <c r="LBA12" s="97"/>
      <c r="LBB12" s="100"/>
      <c r="LBC12" s="101"/>
      <c r="LBD12" s="100"/>
      <c r="LBE12" s="100"/>
      <c r="LBF12" s="100"/>
      <c r="LBG12" s="100"/>
      <c r="LBH12" s="99"/>
      <c r="LBI12" s="97"/>
      <c r="LBJ12" s="97"/>
      <c r="LBK12" s="102"/>
      <c r="LBL12" s="102"/>
      <c r="LBM12" s="97"/>
      <c r="LBN12" s="100"/>
      <c r="LBO12" s="101"/>
      <c r="LBP12" s="100"/>
      <c r="LBQ12" s="100"/>
      <c r="LBR12" s="100"/>
      <c r="LBS12" s="100"/>
      <c r="LBT12" s="99"/>
      <c r="LBU12" s="97"/>
      <c r="LBV12" s="97"/>
      <c r="LBW12" s="102"/>
      <c r="LBX12" s="102"/>
      <c r="LBY12" s="97"/>
      <c r="LBZ12" s="100"/>
      <c r="LCA12" s="101"/>
      <c r="LCB12" s="100"/>
      <c r="LCC12" s="100"/>
      <c r="LCD12" s="100"/>
      <c r="LCE12" s="100"/>
      <c r="LCF12" s="99"/>
      <c r="LCG12" s="97"/>
      <c r="LCH12" s="97"/>
      <c r="LCI12" s="102"/>
      <c r="LCJ12" s="102"/>
      <c r="LCK12" s="97"/>
      <c r="LCL12" s="100"/>
      <c r="LCM12" s="101"/>
      <c r="LCN12" s="100"/>
      <c r="LCO12" s="100"/>
      <c r="LCP12" s="100"/>
      <c r="LCQ12" s="100"/>
      <c r="LCR12" s="99"/>
      <c r="LCS12" s="97"/>
      <c r="LCT12" s="97"/>
      <c r="LCU12" s="102"/>
      <c r="LCV12" s="102"/>
      <c r="LCW12" s="97"/>
      <c r="LCX12" s="100"/>
      <c r="LCY12" s="101"/>
      <c r="LCZ12" s="100"/>
      <c r="LDA12" s="100"/>
      <c r="LDB12" s="100"/>
      <c r="LDC12" s="100"/>
      <c r="LDD12" s="99"/>
      <c r="LDE12" s="97"/>
      <c r="LDF12" s="97"/>
      <c r="LDG12" s="102"/>
      <c r="LDH12" s="102"/>
      <c r="LDI12" s="97"/>
      <c r="LDJ12" s="100"/>
      <c r="LDK12" s="101"/>
      <c r="LDL12" s="100"/>
      <c r="LDM12" s="100"/>
      <c r="LDN12" s="100"/>
      <c r="LDO12" s="100"/>
      <c r="LDP12" s="99"/>
      <c r="LDQ12" s="97"/>
      <c r="LDR12" s="97"/>
      <c r="LDS12" s="102"/>
      <c r="LDT12" s="102"/>
      <c r="LDU12" s="97"/>
      <c r="LDV12" s="100"/>
      <c r="LDW12" s="101"/>
      <c r="LDX12" s="100"/>
      <c r="LDY12" s="100"/>
      <c r="LDZ12" s="100"/>
      <c r="LEA12" s="100"/>
      <c r="LEB12" s="99"/>
      <c r="LEC12" s="97"/>
      <c r="LED12" s="97"/>
      <c r="LEE12" s="102"/>
      <c r="LEF12" s="102"/>
      <c r="LEG12" s="97"/>
      <c r="LEH12" s="100"/>
      <c r="LEI12" s="101"/>
      <c r="LEJ12" s="100"/>
      <c r="LEK12" s="100"/>
      <c r="LEL12" s="100"/>
      <c r="LEM12" s="100"/>
      <c r="LEN12" s="99"/>
      <c r="LEO12" s="97"/>
      <c r="LEP12" s="97"/>
      <c r="LEQ12" s="102"/>
      <c r="LER12" s="102"/>
      <c r="LES12" s="97"/>
      <c r="LET12" s="100"/>
      <c r="LEU12" s="101"/>
      <c r="LEV12" s="100"/>
      <c r="LEW12" s="100"/>
      <c r="LEX12" s="100"/>
      <c r="LEY12" s="100"/>
      <c r="LEZ12" s="99"/>
      <c r="LFA12" s="97"/>
      <c r="LFB12" s="97"/>
      <c r="LFC12" s="102"/>
      <c r="LFD12" s="102"/>
      <c r="LFE12" s="97"/>
      <c r="LFF12" s="100"/>
      <c r="LFG12" s="101"/>
      <c r="LFH12" s="100"/>
      <c r="LFI12" s="100"/>
      <c r="LFJ12" s="100"/>
      <c r="LFK12" s="100"/>
      <c r="LFL12" s="99"/>
      <c r="LFM12" s="97"/>
      <c r="LFN12" s="97"/>
      <c r="LFO12" s="102"/>
      <c r="LFP12" s="102"/>
      <c r="LFQ12" s="97"/>
      <c r="LFR12" s="100"/>
      <c r="LFS12" s="101"/>
      <c r="LFT12" s="100"/>
      <c r="LFU12" s="100"/>
      <c r="LFV12" s="100"/>
      <c r="LFW12" s="100"/>
      <c r="LFX12" s="99"/>
      <c r="LFY12" s="97"/>
      <c r="LFZ12" s="97"/>
      <c r="LGA12" s="102"/>
      <c r="LGB12" s="102"/>
      <c r="LGC12" s="97"/>
      <c r="LGD12" s="100"/>
      <c r="LGE12" s="101"/>
      <c r="LGF12" s="100"/>
      <c r="LGG12" s="100"/>
      <c r="LGH12" s="100"/>
      <c r="LGI12" s="100"/>
      <c r="LGJ12" s="99"/>
      <c r="LGK12" s="97"/>
      <c r="LGL12" s="97"/>
      <c r="LGM12" s="102"/>
      <c r="LGN12" s="102"/>
      <c r="LGO12" s="97"/>
      <c r="LGP12" s="100"/>
      <c r="LGQ12" s="101"/>
      <c r="LGR12" s="100"/>
      <c r="LGS12" s="100"/>
      <c r="LGT12" s="100"/>
      <c r="LGU12" s="100"/>
      <c r="LGV12" s="99"/>
      <c r="LGW12" s="97"/>
      <c r="LGX12" s="97"/>
      <c r="LGY12" s="102"/>
      <c r="LGZ12" s="102"/>
      <c r="LHA12" s="97"/>
      <c r="LHB12" s="100"/>
      <c r="LHC12" s="101"/>
      <c r="LHD12" s="100"/>
      <c r="LHE12" s="100"/>
      <c r="LHF12" s="100"/>
      <c r="LHG12" s="100"/>
      <c r="LHH12" s="99"/>
      <c r="LHI12" s="97"/>
      <c r="LHJ12" s="97"/>
      <c r="LHK12" s="102"/>
      <c r="LHL12" s="102"/>
      <c r="LHM12" s="97"/>
      <c r="LHN12" s="100"/>
      <c r="LHO12" s="101"/>
      <c r="LHP12" s="100"/>
      <c r="LHQ12" s="100"/>
      <c r="LHR12" s="100"/>
      <c r="LHS12" s="100"/>
      <c r="LHT12" s="99"/>
      <c r="LHU12" s="97"/>
      <c r="LHV12" s="97"/>
      <c r="LHW12" s="102"/>
      <c r="LHX12" s="102"/>
      <c r="LHY12" s="97"/>
      <c r="LHZ12" s="100"/>
      <c r="LIA12" s="101"/>
      <c r="LIB12" s="100"/>
      <c r="LIC12" s="100"/>
      <c r="LID12" s="100"/>
      <c r="LIE12" s="100"/>
      <c r="LIF12" s="99"/>
      <c r="LIG12" s="97"/>
      <c r="LIH12" s="97"/>
      <c r="LII12" s="102"/>
      <c r="LIJ12" s="102"/>
      <c r="LIK12" s="97"/>
      <c r="LIL12" s="100"/>
      <c r="LIM12" s="101"/>
      <c r="LIN12" s="100"/>
      <c r="LIO12" s="100"/>
      <c r="LIP12" s="100"/>
      <c r="LIQ12" s="100"/>
      <c r="LIR12" s="99"/>
      <c r="LIS12" s="97"/>
      <c r="LIT12" s="97"/>
      <c r="LIU12" s="102"/>
      <c r="LIV12" s="102"/>
      <c r="LIW12" s="97"/>
      <c r="LIX12" s="100"/>
      <c r="LIY12" s="101"/>
      <c r="LIZ12" s="100"/>
      <c r="LJA12" s="100"/>
      <c r="LJB12" s="100"/>
      <c r="LJC12" s="100"/>
      <c r="LJD12" s="99"/>
      <c r="LJE12" s="97"/>
      <c r="LJF12" s="97"/>
      <c r="LJG12" s="102"/>
      <c r="LJH12" s="102"/>
      <c r="LJI12" s="97"/>
      <c r="LJJ12" s="100"/>
      <c r="LJK12" s="101"/>
      <c r="LJL12" s="100"/>
      <c r="LJM12" s="100"/>
      <c r="LJN12" s="100"/>
      <c r="LJO12" s="100"/>
      <c r="LJP12" s="99"/>
      <c r="LJQ12" s="97"/>
      <c r="LJR12" s="97"/>
      <c r="LJS12" s="102"/>
      <c r="LJT12" s="102"/>
      <c r="LJU12" s="97"/>
      <c r="LJV12" s="100"/>
      <c r="LJW12" s="101"/>
      <c r="LJX12" s="100"/>
      <c r="LJY12" s="100"/>
      <c r="LJZ12" s="100"/>
      <c r="LKA12" s="100"/>
      <c r="LKB12" s="99"/>
      <c r="LKC12" s="97"/>
      <c r="LKD12" s="97"/>
      <c r="LKE12" s="102"/>
      <c r="LKF12" s="102"/>
      <c r="LKG12" s="97"/>
      <c r="LKH12" s="100"/>
      <c r="LKI12" s="101"/>
      <c r="LKJ12" s="100"/>
      <c r="LKK12" s="100"/>
      <c r="LKL12" s="100"/>
      <c r="LKM12" s="100"/>
      <c r="LKN12" s="99"/>
      <c r="LKO12" s="97"/>
      <c r="LKP12" s="97"/>
      <c r="LKQ12" s="102"/>
      <c r="LKR12" s="102"/>
      <c r="LKS12" s="97"/>
      <c r="LKT12" s="100"/>
      <c r="LKU12" s="101"/>
      <c r="LKV12" s="100"/>
      <c r="LKW12" s="100"/>
      <c r="LKX12" s="100"/>
      <c r="LKY12" s="100"/>
      <c r="LKZ12" s="99"/>
      <c r="LLA12" s="97"/>
      <c r="LLB12" s="97"/>
      <c r="LLC12" s="102"/>
      <c r="LLD12" s="102"/>
      <c r="LLE12" s="97"/>
      <c r="LLF12" s="100"/>
      <c r="LLG12" s="101"/>
      <c r="LLH12" s="100"/>
      <c r="LLI12" s="100"/>
      <c r="LLJ12" s="100"/>
      <c r="LLK12" s="100"/>
      <c r="LLL12" s="99"/>
      <c r="LLM12" s="97"/>
      <c r="LLN12" s="97"/>
      <c r="LLO12" s="102"/>
      <c r="LLP12" s="102"/>
      <c r="LLQ12" s="97"/>
      <c r="LLR12" s="100"/>
      <c r="LLS12" s="101"/>
      <c r="LLT12" s="100"/>
      <c r="LLU12" s="100"/>
      <c r="LLV12" s="100"/>
      <c r="LLW12" s="100"/>
      <c r="LLX12" s="99"/>
      <c r="LLY12" s="97"/>
      <c r="LLZ12" s="97"/>
      <c r="LMA12" s="102"/>
      <c r="LMB12" s="102"/>
      <c r="LMC12" s="97"/>
      <c r="LMD12" s="100"/>
      <c r="LME12" s="101"/>
      <c r="LMF12" s="100"/>
      <c r="LMG12" s="100"/>
      <c r="LMH12" s="100"/>
      <c r="LMI12" s="100"/>
      <c r="LMJ12" s="99"/>
      <c r="LMK12" s="97"/>
      <c r="LML12" s="97"/>
      <c r="LMM12" s="102"/>
      <c r="LMN12" s="102"/>
      <c r="LMO12" s="97"/>
      <c r="LMP12" s="100"/>
      <c r="LMQ12" s="101"/>
      <c r="LMR12" s="100"/>
      <c r="LMS12" s="100"/>
      <c r="LMT12" s="100"/>
      <c r="LMU12" s="100"/>
      <c r="LMV12" s="99"/>
      <c r="LMW12" s="97"/>
      <c r="LMX12" s="97"/>
      <c r="LMY12" s="102"/>
      <c r="LMZ12" s="102"/>
      <c r="LNA12" s="97"/>
      <c r="LNB12" s="100"/>
      <c r="LNC12" s="101"/>
      <c r="LND12" s="100"/>
      <c r="LNE12" s="100"/>
      <c r="LNF12" s="100"/>
      <c r="LNG12" s="100"/>
      <c r="LNH12" s="99"/>
      <c r="LNI12" s="97"/>
      <c r="LNJ12" s="97"/>
      <c r="LNK12" s="102"/>
      <c r="LNL12" s="102"/>
      <c r="LNM12" s="97"/>
      <c r="LNN12" s="100"/>
      <c r="LNO12" s="101"/>
      <c r="LNP12" s="100"/>
      <c r="LNQ12" s="100"/>
      <c r="LNR12" s="100"/>
      <c r="LNS12" s="100"/>
      <c r="LNT12" s="99"/>
      <c r="LNU12" s="97"/>
      <c r="LNV12" s="97"/>
      <c r="LNW12" s="102"/>
      <c r="LNX12" s="102"/>
      <c r="LNY12" s="97"/>
      <c r="LNZ12" s="100"/>
      <c r="LOA12" s="101"/>
      <c r="LOB12" s="100"/>
      <c r="LOC12" s="100"/>
      <c r="LOD12" s="100"/>
      <c r="LOE12" s="100"/>
      <c r="LOF12" s="99"/>
      <c r="LOG12" s="97"/>
      <c r="LOH12" s="97"/>
      <c r="LOI12" s="102"/>
      <c r="LOJ12" s="102"/>
      <c r="LOK12" s="97"/>
      <c r="LOL12" s="100"/>
      <c r="LOM12" s="101"/>
      <c r="LON12" s="100"/>
      <c r="LOO12" s="100"/>
      <c r="LOP12" s="100"/>
      <c r="LOQ12" s="100"/>
      <c r="LOR12" s="99"/>
      <c r="LOS12" s="97"/>
      <c r="LOT12" s="97"/>
      <c r="LOU12" s="102"/>
      <c r="LOV12" s="102"/>
      <c r="LOW12" s="97"/>
      <c r="LOX12" s="100"/>
      <c r="LOY12" s="101"/>
      <c r="LOZ12" s="100"/>
      <c r="LPA12" s="100"/>
      <c r="LPB12" s="100"/>
      <c r="LPC12" s="100"/>
      <c r="LPD12" s="99"/>
      <c r="LPE12" s="97"/>
      <c r="LPF12" s="97"/>
      <c r="LPG12" s="102"/>
      <c r="LPH12" s="102"/>
      <c r="LPI12" s="97"/>
      <c r="LPJ12" s="100"/>
      <c r="LPK12" s="101"/>
      <c r="LPL12" s="100"/>
      <c r="LPM12" s="100"/>
      <c r="LPN12" s="100"/>
      <c r="LPO12" s="100"/>
      <c r="LPP12" s="99"/>
      <c r="LPQ12" s="97"/>
      <c r="LPR12" s="97"/>
      <c r="LPS12" s="102"/>
      <c r="LPT12" s="102"/>
      <c r="LPU12" s="97"/>
      <c r="LPV12" s="100"/>
      <c r="LPW12" s="101"/>
      <c r="LPX12" s="100"/>
      <c r="LPY12" s="100"/>
      <c r="LPZ12" s="100"/>
      <c r="LQA12" s="100"/>
      <c r="LQB12" s="99"/>
      <c r="LQC12" s="97"/>
      <c r="LQD12" s="97"/>
      <c r="LQE12" s="102"/>
      <c r="LQF12" s="102"/>
      <c r="LQG12" s="97"/>
      <c r="LQH12" s="100"/>
      <c r="LQI12" s="101"/>
      <c r="LQJ12" s="100"/>
      <c r="LQK12" s="100"/>
      <c r="LQL12" s="100"/>
      <c r="LQM12" s="100"/>
      <c r="LQN12" s="99"/>
      <c r="LQO12" s="97"/>
      <c r="LQP12" s="97"/>
      <c r="LQQ12" s="102"/>
      <c r="LQR12" s="102"/>
      <c r="LQS12" s="97"/>
      <c r="LQT12" s="100"/>
      <c r="LQU12" s="101"/>
      <c r="LQV12" s="100"/>
      <c r="LQW12" s="100"/>
      <c r="LQX12" s="100"/>
      <c r="LQY12" s="100"/>
      <c r="LQZ12" s="99"/>
      <c r="LRA12" s="97"/>
      <c r="LRB12" s="97"/>
      <c r="LRC12" s="102"/>
      <c r="LRD12" s="102"/>
      <c r="LRE12" s="97"/>
      <c r="LRF12" s="100"/>
      <c r="LRG12" s="101"/>
      <c r="LRH12" s="100"/>
      <c r="LRI12" s="100"/>
      <c r="LRJ12" s="100"/>
      <c r="LRK12" s="100"/>
      <c r="LRL12" s="99"/>
      <c r="LRM12" s="97"/>
      <c r="LRN12" s="97"/>
      <c r="LRO12" s="102"/>
      <c r="LRP12" s="102"/>
      <c r="LRQ12" s="97"/>
      <c r="LRR12" s="100"/>
      <c r="LRS12" s="101"/>
      <c r="LRT12" s="100"/>
      <c r="LRU12" s="100"/>
      <c r="LRV12" s="100"/>
      <c r="LRW12" s="100"/>
      <c r="LRX12" s="99"/>
      <c r="LRY12" s="97"/>
      <c r="LRZ12" s="97"/>
      <c r="LSA12" s="102"/>
      <c r="LSB12" s="102"/>
      <c r="LSC12" s="97"/>
      <c r="LSD12" s="100"/>
      <c r="LSE12" s="101"/>
      <c r="LSF12" s="100"/>
      <c r="LSG12" s="100"/>
      <c r="LSH12" s="100"/>
      <c r="LSI12" s="100"/>
      <c r="LSJ12" s="99"/>
      <c r="LSK12" s="97"/>
      <c r="LSL12" s="97"/>
      <c r="LSM12" s="102"/>
      <c r="LSN12" s="102"/>
      <c r="LSO12" s="97"/>
      <c r="LSP12" s="100"/>
      <c r="LSQ12" s="101"/>
      <c r="LSR12" s="100"/>
      <c r="LSS12" s="100"/>
      <c r="LST12" s="100"/>
      <c r="LSU12" s="100"/>
      <c r="LSV12" s="99"/>
      <c r="LSW12" s="97"/>
      <c r="LSX12" s="97"/>
      <c r="LSY12" s="102"/>
      <c r="LSZ12" s="102"/>
      <c r="LTA12" s="97"/>
      <c r="LTB12" s="100"/>
      <c r="LTC12" s="101"/>
      <c r="LTD12" s="100"/>
      <c r="LTE12" s="100"/>
      <c r="LTF12" s="100"/>
      <c r="LTG12" s="100"/>
      <c r="LTH12" s="99"/>
      <c r="LTI12" s="97"/>
      <c r="LTJ12" s="97"/>
      <c r="LTK12" s="102"/>
      <c r="LTL12" s="102"/>
      <c r="LTM12" s="97"/>
      <c r="LTN12" s="100"/>
      <c r="LTO12" s="101"/>
      <c r="LTP12" s="100"/>
      <c r="LTQ12" s="100"/>
      <c r="LTR12" s="100"/>
      <c r="LTS12" s="100"/>
      <c r="LTT12" s="99"/>
      <c r="LTU12" s="97"/>
      <c r="LTV12" s="97"/>
      <c r="LTW12" s="102"/>
      <c r="LTX12" s="102"/>
      <c r="LTY12" s="97"/>
      <c r="LTZ12" s="100"/>
      <c r="LUA12" s="101"/>
      <c r="LUB12" s="100"/>
      <c r="LUC12" s="100"/>
      <c r="LUD12" s="100"/>
      <c r="LUE12" s="100"/>
      <c r="LUF12" s="99"/>
      <c r="LUG12" s="97"/>
      <c r="LUH12" s="97"/>
      <c r="LUI12" s="102"/>
      <c r="LUJ12" s="102"/>
      <c r="LUK12" s="97"/>
      <c r="LUL12" s="100"/>
      <c r="LUM12" s="101"/>
      <c r="LUN12" s="100"/>
      <c r="LUO12" s="100"/>
      <c r="LUP12" s="100"/>
      <c r="LUQ12" s="100"/>
      <c r="LUR12" s="99"/>
      <c r="LUS12" s="97"/>
      <c r="LUT12" s="97"/>
      <c r="LUU12" s="102"/>
      <c r="LUV12" s="102"/>
      <c r="LUW12" s="97"/>
      <c r="LUX12" s="100"/>
      <c r="LUY12" s="101"/>
      <c r="LUZ12" s="100"/>
      <c r="LVA12" s="100"/>
      <c r="LVB12" s="100"/>
      <c r="LVC12" s="100"/>
      <c r="LVD12" s="99"/>
      <c r="LVE12" s="97"/>
      <c r="LVF12" s="97"/>
      <c r="LVG12" s="102"/>
      <c r="LVH12" s="102"/>
      <c r="LVI12" s="97"/>
      <c r="LVJ12" s="100"/>
      <c r="LVK12" s="101"/>
      <c r="LVL12" s="100"/>
      <c r="LVM12" s="100"/>
      <c r="LVN12" s="100"/>
      <c r="LVO12" s="100"/>
      <c r="LVP12" s="99"/>
      <c r="LVQ12" s="97"/>
      <c r="LVR12" s="97"/>
      <c r="LVS12" s="102"/>
      <c r="LVT12" s="102"/>
      <c r="LVU12" s="97"/>
      <c r="LVV12" s="100"/>
      <c r="LVW12" s="101"/>
      <c r="LVX12" s="100"/>
      <c r="LVY12" s="100"/>
      <c r="LVZ12" s="100"/>
      <c r="LWA12" s="100"/>
      <c r="LWB12" s="99"/>
      <c r="LWC12" s="97"/>
      <c r="LWD12" s="97"/>
      <c r="LWE12" s="102"/>
      <c r="LWF12" s="102"/>
      <c r="LWG12" s="97"/>
      <c r="LWH12" s="100"/>
      <c r="LWI12" s="101"/>
      <c r="LWJ12" s="100"/>
      <c r="LWK12" s="100"/>
      <c r="LWL12" s="100"/>
      <c r="LWM12" s="100"/>
      <c r="LWN12" s="99"/>
      <c r="LWO12" s="97"/>
      <c r="LWP12" s="97"/>
      <c r="LWQ12" s="102"/>
      <c r="LWR12" s="102"/>
      <c r="LWS12" s="97"/>
      <c r="LWT12" s="100"/>
      <c r="LWU12" s="101"/>
      <c r="LWV12" s="100"/>
      <c r="LWW12" s="100"/>
      <c r="LWX12" s="100"/>
      <c r="LWY12" s="100"/>
      <c r="LWZ12" s="99"/>
      <c r="LXA12" s="97"/>
      <c r="LXB12" s="97"/>
      <c r="LXC12" s="102"/>
      <c r="LXD12" s="102"/>
      <c r="LXE12" s="97"/>
      <c r="LXF12" s="100"/>
      <c r="LXG12" s="101"/>
      <c r="LXH12" s="100"/>
      <c r="LXI12" s="100"/>
      <c r="LXJ12" s="100"/>
      <c r="LXK12" s="100"/>
      <c r="LXL12" s="99"/>
      <c r="LXM12" s="97"/>
      <c r="LXN12" s="97"/>
      <c r="LXO12" s="102"/>
      <c r="LXP12" s="102"/>
      <c r="LXQ12" s="97"/>
      <c r="LXR12" s="100"/>
      <c r="LXS12" s="101"/>
      <c r="LXT12" s="100"/>
      <c r="LXU12" s="100"/>
      <c r="LXV12" s="100"/>
      <c r="LXW12" s="100"/>
      <c r="LXX12" s="99"/>
      <c r="LXY12" s="97"/>
      <c r="LXZ12" s="97"/>
      <c r="LYA12" s="102"/>
      <c r="LYB12" s="102"/>
      <c r="LYC12" s="97"/>
      <c r="LYD12" s="100"/>
      <c r="LYE12" s="101"/>
      <c r="LYF12" s="100"/>
      <c r="LYG12" s="100"/>
      <c r="LYH12" s="100"/>
      <c r="LYI12" s="100"/>
      <c r="LYJ12" s="99"/>
      <c r="LYK12" s="97"/>
      <c r="LYL12" s="97"/>
      <c r="LYM12" s="102"/>
      <c r="LYN12" s="102"/>
      <c r="LYO12" s="97"/>
      <c r="LYP12" s="100"/>
      <c r="LYQ12" s="101"/>
      <c r="LYR12" s="100"/>
      <c r="LYS12" s="100"/>
      <c r="LYT12" s="100"/>
      <c r="LYU12" s="100"/>
      <c r="LYV12" s="99"/>
      <c r="LYW12" s="97"/>
      <c r="LYX12" s="97"/>
      <c r="LYY12" s="102"/>
      <c r="LYZ12" s="102"/>
      <c r="LZA12" s="97"/>
      <c r="LZB12" s="100"/>
      <c r="LZC12" s="101"/>
      <c r="LZD12" s="100"/>
      <c r="LZE12" s="100"/>
      <c r="LZF12" s="100"/>
      <c r="LZG12" s="100"/>
      <c r="LZH12" s="99"/>
      <c r="LZI12" s="97"/>
      <c r="LZJ12" s="97"/>
      <c r="LZK12" s="102"/>
      <c r="LZL12" s="102"/>
      <c r="LZM12" s="97"/>
      <c r="LZN12" s="100"/>
      <c r="LZO12" s="101"/>
      <c r="LZP12" s="100"/>
      <c r="LZQ12" s="100"/>
      <c r="LZR12" s="100"/>
      <c r="LZS12" s="100"/>
      <c r="LZT12" s="99"/>
      <c r="LZU12" s="97"/>
      <c r="LZV12" s="97"/>
      <c r="LZW12" s="102"/>
      <c r="LZX12" s="102"/>
      <c r="LZY12" s="97"/>
      <c r="LZZ12" s="100"/>
      <c r="MAA12" s="101"/>
      <c r="MAB12" s="100"/>
      <c r="MAC12" s="100"/>
      <c r="MAD12" s="100"/>
      <c r="MAE12" s="100"/>
      <c r="MAF12" s="99"/>
      <c r="MAG12" s="97"/>
      <c r="MAH12" s="97"/>
      <c r="MAI12" s="102"/>
      <c r="MAJ12" s="102"/>
      <c r="MAK12" s="97"/>
      <c r="MAL12" s="100"/>
      <c r="MAM12" s="101"/>
      <c r="MAN12" s="100"/>
      <c r="MAO12" s="100"/>
      <c r="MAP12" s="100"/>
      <c r="MAQ12" s="100"/>
      <c r="MAR12" s="99"/>
      <c r="MAS12" s="97"/>
      <c r="MAT12" s="97"/>
      <c r="MAU12" s="102"/>
      <c r="MAV12" s="102"/>
      <c r="MAW12" s="97"/>
      <c r="MAX12" s="100"/>
      <c r="MAY12" s="101"/>
      <c r="MAZ12" s="100"/>
      <c r="MBA12" s="100"/>
      <c r="MBB12" s="100"/>
      <c r="MBC12" s="100"/>
      <c r="MBD12" s="99"/>
      <c r="MBE12" s="97"/>
      <c r="MBF12" s="97"/>
      <c r="MBG12" s="102"/>
      <c r="MBH12" s="102"/>
      <c r="MBI12" s="97"/>
      <c r="MBJ12" s="100"/>
      <c r="MBK12" s="101"/>
      <c r="MBL12" s="100"/>
      <c r="MBM12" s="100"/>
      <c r="MBN12" s="100"/>
      <c r="MBO12" s="100"/>
      <c r="MBP12" s="99"/>
      <c r="MBQ12" s="97"/>
      <c r="MBR12" s="97"/>
      <c r="MBS12" s="102"/>
      <c r="MBT12" s="102"/>
      <c r="MBU12" s="97"/>
      <c r="MBV12" s="100"/>
      <c r="MBW12" s="101"/>
      <c r="MBX12" s="100"/>
      <c r="MBY12" s="100"/>
      <c r="MBZ12" s="100"/>
      <c r="MCA12" s="100"/>
      <c r="MCB12" s="99"/>
      <c r="MCC12" s="97"/>
      <c r="MCD12" s="97"/>
      <c r="MCE12" s="102"/>
      <c r="MCF12" s="102"/>
      <c r="MCG12" s="97"/>
      <c r="MCH12" s="100"/>
      <c r="MCI12" s="101"/>
      <c r="MCJ12" s="100"/>
      <c r="MCK12" s="100"/>
      <c r="MCL12" s="100"/>
      <c r="MCM12" s="100"/>
      <c r="MCN12" s="99"/>
      <c r="MCO12" s="97"/>
      <c r="MCP12" s="97"/>
      <c r="MCQ12" s="102"/>
      <c r="MCR12" s="102"/>
      <c r="MCS12" s="97"/>
      <c r="MCT12" s="100"/>
      <c r="MCU12" s="101"/>
      <c r="MCV12" s="100"/>
      <c r="MCW12" s="100"/>
      <c r="MCX12" s="100"/>
      <c r="MCY12" s="100"/>
      <c r="MCZ12" s="99"/>
      <c r="MDA12" s="97"/>
      <c r="MDB12" s="97"/>
      <c r="MDC12" s="102"/>
      <c r="MDD12" s="102"/>
      <c r="MDE12" s="97"/>
      <c r="MDF12" s="100"/>
      <c r="MDG12" s="101"/>
      <c r="MDH12" s="100"/>
      <c r="MDI12" s="100"/>
      <c r="MDJ12" s="100"/>
      <c r="MDK12" s="100"/>
      <c r="MDL12" s="99"/>
      <c r="MDM12" s="97"/>
      <c r="MDN12" s="97"/>
      <c r="MDO12" s="102"/>
      <c r="MDP12" s="102"/>
      <c r="MDQ12" s="97"/>
      <c r="MDR12" s="100"/>
      <c r="MDS12" s="101"/>
      <c r="MDT12" s="100"/>
      <c r="MDU12" s="100"/>
      <c r="MDV12" s="100"/>
      <c r="MDW12" s="100"/>
      <c r="MDX12" s="99"/>
      <c r="MDY12" s="97"/>
      <c r="MDZ12" s="97"/>
      <c r="MEA12" s="102"/>
      <c r="MEB12" s="102"/>
      <c r="MEC12" s="97"/>
      <c r="MED12" s="100"/>
      <c r="MEE12" s="101"/>
      <c r="MEF12" s="100"/>
      <c r="MEG12" s="100"/>
      <c r="MEH12" s="100"/>
      <c r="MEI12" s="100"/>
      <c r="MEJ12" s="99"/>
      <c r="MEK12" s="97"/>
      <c r="MEL12" s="97"/>
      <c r="MEM12" s="102"/>
      <c r="MEN12" s="102"/>
      <c r="MEO12" s="97"/>
      <c r="MEP12" s="100"/>
      <c r="MEQ12" s="101"/>
      <c r="MER12" s="100"/>
      <c r="MES12" s="100"/>
      <c r="MET12" s="100"/>
      <c r="MEU12" s="100"/>
      <c r="MEV12" s="99"/>
      <c r="MEW12" s="97"/>
      <c r="MEX12" s="97"/>
      <c r="MEY12" s="102"/>
      <c r="MEZ12" s="102"/>
      <c r="MFA12" s="97"/>
      <c r="MFB12" s="100"/>
      <c r="MFC12" s="101"/>
      <c r="MFD12" s="100"/>
      <c r="MFE12" s="100"/>
      <c r="MFF12" s="100"/>
      <c r="MFG12" s="100"/>
      <c r="MFH12" s="99"/>
      <c r="MFI12" s="97"/>
      <c r="MFJ12" s="97"/>
      <c r="MFK12" s="102"/>
      <c r="MFL12" s="102"/>
      <c r="MFM12" s="97"/>
      <c r="MFN12" s="100"/>
      <c r="MFO12" s="101"/>
      <c r="MFP12" s="100"/>
      <c r="MFQ12" s="100"/>
      <c r="MFR12" s="100"/>
      <c r="MFS12" s="100"/>
      <c r="MFT12" s="99"/>
      <c r="MFU12" s="97"/>
      <c r="MFV12" s="97"/>
      <c r="MFW12" s="102"/>
      <c r="MFX12" s="102"/>
      <c r="MFY12" s="97"/>
      <c r="MFZ12" s="100"/>
      <c r="MGA12" s="101"/>
      <c r="MGB12" s="100"/>
      <c r="MGC12" s="100"/>
      <c r="MGD12" s="100"/>
      <c r="MGE12" s="100"/>
      <c r="MGF12" s="99"/>
      <c r="MGG12" s="97"/>
      <c r="MGH12" s="97"/>
      <c r="MGI12" s="102"/>
      <c r="MGJ12" s="102"/>
      <c r="MGK12" s="97"/>
      <c r="MGL12" s="100"/>
      <c r="MGM12" s="101"/>
      <c r="MGN12" s="100"/>
      <c r="MGO12" s="100"/>
      <c r="MGP12" s="100"/>
      <c r="MGQ12" s="100"/>
      <c r="MGR12" s="99"/>
      <c r="MGS12" s="97"/>
      <c r="MGT12" s="97"/>
      <c r="MGU12" s="102"/>
      <c r="MGV12" s="102"/>
      <c r="MGW12" s="97"/>
      <c r="MGX12" s="100"/>
      <c r="MGY12" s="101"/>
      <c r="MGZ12" s="100"/>
      <c r="MHA12" s="100"/>
      <c r="MHB12" s="100"/>
      <c r="MHC12" s="100"/>
      <c r="MHD12" s="99"/>
      <c r="MHE12" s="97"/>
      <c r="MHF12" s="97"/>
      <c r="MHG12" s="102"/>
      <c r="MHH12" s="102"/>
      <c r="MHI12" s="97"/>
      <c r="MHJ12" s="100"/>
      <c r="MHK12" s="101"/>
      <c r="MHL12" s="100"/>
      <c r="MHM12" s="100"/>
      <c r="MHN12" s="100"/>
      <c r="MHO12" s="100"/>
      <c r="MHP12" s="99"/>
      <c r="MHQ12" s="97"/>
      <c r="MHR12" s="97"/>
      <c r="MHS12" s="102"/>
      <c r="MHT12" s="102"/>
      <c r="MHU12" s="97"/>
      <c r="MHV12" s="100"/>
      <c r="MHW12" s="101"/>
      <c r="MHX12" s="100"/>
      <c r="MHY12" s="100"/>
      <c r="MHZ12" s="100"/>
      <c r="MIA12" s="100"/>
      <c r="MIB12" s="99"/>
      <c r="MIC12" s="97"/>
      <c r="MID12" s="97"/>
      <c r="MIE12" s="102"/>
      <c r="MIF12" s="102"/>
      <c r="MIG12" s="97"/>
      <c r="MIH12" s="100"/>
      <c r="MII12" s="101"/>
      <c r="MIJ12" s="100"/>
      <c r="MIK12" s="100"/>
      <c r="MIL12" s="100"/>
      <c r="MIM12" s="100"/>
      <c r="MIN12" s="99"/>
      <c r="MIO12" s="97"/>
      <c r="MIP12" s="97"/>
      <c r="MIQ12" s="102"/>
      <c r="MIR12" s="102"/>
      <c r="MIS12" s="97"/>
      <c r="MIT12" s="100"/>
      <c r="MIU12" s="101"/>
      <c r="MIV12" s="100"/>
      <c r="MIW12" s="100"/>
      <c r="MIX12" s="100"/>
      <c r="MIY12" s="100"/>
      <c r="MIZ12" s="99"/>
      <c r="MJA12" s="97"/>
      <c r="MJB12" s="97"/>
      <c r="MJC12" s="102"/>
      <c r="MJD12" s="102"/>
      <c r="MJE12" s="97"/>
      <c r="MJF12" s="100"/>
      <c r="MJG12" s="101"/>
      <c r="MJH12" s="100"/>
      <c r="MJI12" s="100"/>
      <c r="MJJ12" s="100"/>
      <c r="MJK12" s="100"/>
      <c r="MJL12" s="99"/>
      <c r="MJM12" s="97"/>
      <c r="MJN12" s="97"/>
      <c r="MJO12" s="102"/>
      <c r="MJP12" s="102"/>
      <c r="MJQ12" s="97"/>
      <c r="MJR12" s="100"/>
      <c r="MJS12" s="101"/>
      <c r="MJT12" s="100"/>
      <c r="MJU12" s="100"/>
      <c r="MJV12" s="100"/>
      <c r="MJW12" s="100"/>
      <c r="MJX12" s="99"/>
      <c r="MJY12" s="97"/>
      <c r="MJZ12" s="97"/>
      <c r="MKA12" s="102"/>
      <c r="MKB12" s="102"/>
      <c r="MKC12" s="97"/>
      <c r="MKD12" s="100"/>
      <c r="MKE12" s="101"/>
      <c r="MKF12" s="100"/>
      <c r="MKG12" s="100"/>
      <c r="MKH12" s="100"/>
      <c r="MKI12" s="100"/>
      <c r="MKJ12" s="99"/>
      <c r="MKK12" s="97"/>
      <c r="MKL12" s="97"/>
      <c r="MKM12" s="102"/>
      <c r="MKN12" s="102"/>
      <c r="MKO12" s="97"/>
      <c r="MKP12" s="100"/>
      <c r="MKQ12" s="101"/>
      <c r="MKR12" s="100"/>
      <c r="MKS12" s="100"/>
      <c r="MKT12" s="100"/>
      <c r="MKU12" s="100"/>
      <c r="MKV12" s="99"/>
      <c r="MKW12" s="97"/>
      <c r="MKX12" s="97"/>
      <c r="MKY12" s="102"/>
      <c r="MKZ12" s="102"/>
      <c r="MLA12" s="97"/>
      <c r="MLB12" s="100"/>
      <c r="MLC12" s="101"/>
      <c r="MLD12" s="100"/>
      <c r="MLE12" s="100"/>
      <c r="MLF12" s="100"/>
      <c r="MLG12" s="100"/>
      <c r="MLH12" s="99"/>
      <c r="MLI12" s="97"/>
      <c r="MLJ12" s="97"/>
      <c r="MLK12" s="102"/>
      <c r="MLL12" s="102"/>
      <c r="MLM12" s="97"/>
      <c r="MLN12" s="100"/>
      <c r="MLO12" s="101"/>
      <c r="MLP12" s="100"/>
      <c r="MLQ12" s="100"/>
      <c r="MLR12" s="100"/>
      <c r="MLS12" s="100"/>
      <c r="MLT12" s="99"/>
      <c r="MLU12" s="97"/>
      <c r="MLV12" s="97"/>
      <c r="MLW12" s="102"/>
      <c r="MLX12" s="102"/>
      <c r="MLY12" s="97"/>
      <c r="MLZ12" s="100"/>
      <c r="MMA12" s="101"/>
      <c r="MMB12" s="100"/>
      <c r="MMC12" s="100"/>
      <c r="MMD12" s="100"/>
      <c r="MME12" s="100"/>
      <c r="MMF12" s="99"/>
      <c r="MMG12" s="97"/>
      <c r="MMH12" s="97"/>
      <c r="MMI12" s="102"/>
      <c r="MMJ12" s="102"/>
      <c r="MMK12" s="97"/>
      <c r="MML12" s="100"/>
      <c r="MMM12" s="101"/>
      <c r="MMN12" s="100"/>
      <c r="MMO12" s="100"/>
      <c r="MMP12" s="100"/>
      <c r="MMQ12" s="100"/>
      <c r="MMR12" s="99"/>
      <c r="MMS12" s="97"/>
      <c r="MMT12" s="97"/>
      <c r="MMU12" s="102"/>
      <c r="MMV12" s="102"/>
      <c r="MMW12" s="97"/>
      <c r="MMX12" s="100"/>
      <c r="MMY12" s="101"/>
      <c r="MMZ12" s="100"/>
      <c r="MNA12" s="100"/>
      <c r="MNB12" s="100"/>
      <c r="MNC12" s="100"/>
      <c r="MND12" s="99"/>
      <c r="MNE12" s="97"/>
      <c r="MNF12" s="97"/>
      <c r="MNG12" s="102"/>
      <c r="MNH12" s="102"/>
      <c r="MNI12" s="97"/>
      <c r="MNJ12" s="100"/>
      <c r="MNK12" s="101"/>
      <c r="MNL12" s="100"/>
      <c r="MNM12" s="100"/>
      <c r="MNN12" s="100"/>
      <c r="MNO12" s="100"/>
      <c r="MNP12" s="99"/>
      <c r="MNQ12" s="97"/>
      <c r="MNR12" s="97"/>
      <c r="MNS12" s="102"/>
      <c r="MNT12" s="102"/>
      <c r="MNU12" s="97"/>
      <c r="MNV12" s="100"/>
      <c r="MNW12" s="101"/>
      <c r="MNX12" s="100"/>
      <c r="MNY12" s="100"/>
      <c r="MNZ12" s="100"/>
      <c r="MOA12" s="100"/>
      <c r="MOB12" s="99"/>
      <c r="MOC12" s="97"/>
      <c r="MOD12" s="97"/>
      <c r="MOE12" s="102"/>
      <c r="MOF12" s="102"/>
      <c r="MOG12" s="97"/>
      <c r="MOH12" s="100"/>
      <c r="MOI12" s="101"/>
      <c r="MOJ12" s="100"/>
      <c r="MOK12" s="100"/>
      <c r="MOL12" s="100"/>
      <c r="MOM12" s="100"/>
      <c r="MON12" s="99"/>
      <c r="MOO12" s="97"/>
      <c r="MOP12" s="97"/>
      <c r="MOQ12" s="102"/>
      <c r="MOR12" s="102"/>
      <c r="MOS12" s="97"/>
      <c r="MOT12" s="100"/>
      <c r="MOU12" s="101"/>
      <c r="MOV12" s="100"/>
      <c r="MOW12" s="100"/>
      <c r="MOX12" s="100"/>
      <c r="MOY12" s="100"/>
      <c r="MOZ12" s="99"/>
      <c r="MPA12" s="97"/>
      <c r="MPB12" s="97"/>
      <c r="MPC12" s="102"/>
      <c r="MPD12" s="102"/>
      <c r="MPE12" s="97"/>
      <c r="MPF12" s="100"/>
      <c r="MPG12" s="101"/>
      <c r="MPH12" s="100"/>
      <c r="MPI12" s="100"/>
      <c r="MPJ12" s="100"/>
      <c r="MPK12" s="100"/>
      <c r="MPL12" s="99"/>
      <c r="MPM12" s="97"/>
      <c r="MPN12" s="97"/>
      <c r="MPO12" s="102"/>
      <c r="MPP12" s="102"/>
      <c r="MPQ12" s="97"/>
      <c r="MPR12" s="100"/>
      <c r="MPS12" s="101"/>
      <c r="MPT12" s="100"/>
      <c r="MPU12" s="100"/>
      <c r="MPV12" s="100"/>
      <c r="MPW12" s="100"/>
      <c r="MPX12" s="99"/>
      <c r="MPY12" s="97"/>
      <c r="MPZ12" s="97"/>
      <c r="MQA12" s="102"/>
      <c r="MQB12" s="102"/>
      <c r="MQC12" s="97"/>
      <c r="MQD12" s="100"/>
      <c r="MQE12" s="101"/>
      <c r="MQF12" s="100"/>
      <c r="MQG12" s="100"/>
      <c r="MQH12" s="100"/>
      <c r="MQI12" s="100"/>
      <c r="MQJ12" s="99"/>
      <c r="MQK12" s="97"/>
      <c r="MQL12" s="97"/>
      <c r="MQM12" s="102"/>
      <c r="MQN12" s="102"/>
      <c r="MQO12" s="97"/>
      <c r="MQP12" s="100"/>
      <c r="MQQ12" s="101"/>
      <c r="MQR12" s="100"/>
      <c r="MQS12" s="100"/>
      <c r="MQT12" s="100"/>
      <c r="MQU12" s="100"/>
      <c r="MQV12" s="99"/>
      <c r="MQW12" s="97"/>
      <c r="MQX12" s="97"/>
      <c r="MQY12" s="102"/>
      <c r="MQZ12" s="102"/>
      <c r="MRA12" s="97"/>
      <c r="MRB12" s="100"/>
      <c r="MRC12" s="101"/>
      <c r="MRD12" s="100"/>
      <c r="MRE12" s="100"/>
      <c r="MRF12" s="100"/>
      <c r="MRG12" s="100"/>
      <c r="MRH12" s="99"/>
      <c r="MRI12" s="97"/>
      <c r="MRJ12" s="97"/>
      <c r="MRK12" s="102"/>
      <c r="MRL12" s="102"/>
      <c r="MRM12" s="97"/>
      <c r="MRN12" s="100"/>
      <c r="MRO12" s="101"/>
      <c r="MRP12" s="100"/>
      <c r="MRQ12" s="100"/>
      <c r="MRR12" s="100"/>
      <c r="MRS12" s="100"/>
      <c r="MRT12" s="99"/>
      <c r="MRU12" s="97"/>
      <c r="MRV12" s="97"/>
      <c r="MRW12" s="102"/>
      <c r="MRX12" s="102"/>
      <c r="MRY12" s="97"/>
      <c r="MRZ12" s="100"/>
      <c r="MSA12" s="101"/>
      <c r="MSB12" s="100"/>
      <c r="MSC12" s="100"/>
      <c r="MSD12" s="100"/>
      <c r="MSE12" s="100"/>
      <c r="MSF12" s="99"/>
      <c r="MSG12" s="97"/>
      <c r="MSH12" s="97"/>
      <c r="MSI12" s="102"/>
      <c r="MSJ12" s="102"/>
      <c r="MSK12" s="97"/>
      <c r="MSL12" s="100"/>
      <c r="MSM12" s="101"/>
      <c r="MSN12" s="100"/>
      <c r="MSO12" s="100"/>
      <c r="MSP12" s="100"/>
      <c r="MSQ12" s="100"/>
      <c r="MSR12" s="99"/>
      <c r="MSS12" s="97"/>
      <c r="MST12" s="97"/>
      <c r="MSU12" s="102"/>
      <c r="MSV12" s="102"/>
      <c r="MSW12" s="97"/>
      <c r="MSX12" s="100"/>
      <c r="MSY12" s="101"/>
      <c r="MSZ12" s="100"/>
      <c r="MTA12" s="100"/>
      <c r="MTB12" s="100"/>
      <c r="MTC12" s="100"/>
      <c r="MTD12" s="99"/>
      <c r="MTE12" s="97"/>
      <c r="MTF12" s="97"/>
      <c r="MTG12" s="102"/>
      <c r="MTH12" s="102"/>
      <c r="MTI12" s="97"/>
      <c r="MTJ12" s="100"/>
      <c r="MTK12" s="101"/>
      <c r="MTL12" s="100"/>
      <c r="MTM12" s="100"/>
      <c r="MTN12" s="100"/>
      <c r="MTO12" s="100"/>
      <c r="MTP12" s="99"/>
      <c r="MTQ12" s="97"/>
      <c r="MTR12" s="97"/>
      <c r="MTS12" s="102"/>
      <c r="MTT12" s="102"/>
      <c r="MTU12" s="97"/>
      <c r="MTV12" s="100"/>
      <c r="MTW12" s="101"/>
      <c r="MTX12" s="100"/>
      <c r="MTY12" s="100"/>
      <c r="MTZ12" s="100"/>
      <c r="MUA12" s="100"/>
      <c r="MUB12" s="99"/>
      <c r="MUC12" s="97"/>
      <c r="MUD12" s="97"/>
      <c r="MUE12" s="102"/>
      <c r="MUF12" s="102"/>
      <c r="MUG12" s="97"/>
      <c r="MUH12" s="100"/>
      <c r="MUI12" s="101"/>
      <c r="MUJ12" s="100"/>
      <c r="MUK12" s="100"/>
      <c r="MUL12" s="100"/>
      <c r="MUM12" s="100"/>
      <c r="MUN12" s="99"/>
      <c r="MUO12" s="97"/>
      <c r="MUP12" s="97"/>
      <c r="MUQ12" s="102"/>
      <c r="MUR12" s="102"/>
      <c r="MUS12" s="97"/>
      <c r="MUT12" s="100"/>
      <c r="MUU12" s="101"/>
      <c r="MUV12" s="100"/>
      <c r="MUW12" s="100"/>
      <c r="MUX12" s="100"/>
      <c r="MUY12" s="100"/>
      <c r="MUZ12" s="99"/>
      <c r="MVA12" s="97"/>
      <c r="MVB12" s="97"/>
      <c r="MVC12" s="102"/>
      <c r="MVD12" s="102"/>
      <c r="MVE12" s="97"/>
      <c r="MVF12" s="100"/>
      <c r="MVG12" s="101"/>
      <c r="MVH12" s="100"/>
      <c r="MVI12" s="100"/>
      <c r="MVJ12" s="100"/>
      <c r="MVK12" s="100"/>
      <c r="MVL12" s="99"/>
      <c r="MVM12" s="97"/>
      <c r="MVN12" s="97"/>
      <c r="MVO12" s="102"/>
      <c r="MVP12" s="102"/>
      <c r="MVQ12" s="97"/>
      <c r="MVR12" s="100"/>
      <c r="MVS12" s="101"/>
      <c r="MVT12" s="100"/>
      <c r="MVU12" s="100"/>
      <c r="MVV12" s="100"/>
      <c r="MVW12" s="100"/>
      <c r="MVX12" s="99"/>
      <c r="MVY12" s="97"/>
      <c r="MVZ12" s="97"/>
      <c r="MWA12" s="102"/>
      <c r="MWB12" s="102"/>
      <c r="MWC12" s="97"/>
      <c r="MWD12" s="100"/>
      <c r="MWE12" s="101"/>
      <c r="MWF12" s="100"/>
      <c r="MWG12" s="100"/>
      <c r="MWH12" s="100"/>
      <c r="MWI12" s="100"/>
      <c r="MWJ12" s="99"/>
      <c r="MWK12" s="97"/>
      <c r="MWL12" s="97"/>
      <c r="MWM12" s="102"/>
      <c r="MWN12" s="102"/>
      <c r="MWO12" s="97"/>
      <c r="MWP12" s="100"/>
      <c r="MWQ12" s="101"/>
      <c r="MWR12" s="100"/>
      <c r="MWS12" s="100"/>
      <c r="MWT12" s="100"/>
      <c r="MWU12" s="100"/>
      <c r="MWV12" s="99"/>
      <c r="MWW12" s="97"/>
      <c r="MWX12" s="97"/>
      <c r="MWY12" s="102"/>
      <c r="MWZ12" s="102"/>
      <c r="MXA12" s="97"/>
      <c r="MXB12" s="100"/>
      <c r="MXC12" s="101"/>
      <c r="MXD12" s="100"/>
      <c r="MXE12" s="100"/>
      <c r="MXF12" s="100"/>
      <c r="MXG12" s="100"/>
      <c r="MXH12" s="99"/>
      <c r="MXI12" s="97"/>
      <c r="MXJ12" s="97"/>
      <c r="MXK12" s="102"/>
      <c r="MXL12" s="102"/>
      <c r="MXM12" s="97"/>
      <c r="MXN12" s="100"/>
      <c r="MXO12" s="101"/>
      <c r="MXP12" s="100"/>
      <c r="MXQ12" s="100"/>
      <c r="MXR12" s="100"/>
      <c r="MXS12" s="100"/>
      <c r="MXT12" s="99"/>
      <c r="MXU12" s="97"/>
      <c r="MXV12" s="97"/>
      <c r="MXW12" s="102"/>
      <c r="MXX12" s="102"/>
      <c r="MXY12" s="97"/>
      <c r="MXZ12" s="100"/>
      <c r="MYA12" s="101"/>
      <c r="MYB12" s="100"/>
      <c r="MYC12" s="100"/>
      <c r="MYD12" s="100"/>
      <c r="MYE12" s="100"/>
      <c r="MYF12" s="99"/>
      <c r="MYG12" s="97"/>
      <c r="MYH12" s="97"/>
      <c r="MYI12" s="102"/>
      <c r="MYJ12" s="102"/>
      <c r="MYK12" s="97"/>
      <c r="MYL12" s="100"/>
      <c r="MYM12" s="101"/>
      <c r="MYN12" s="100"/>
      <c r="MYO12" s="100"/>
      <c r="MYP12" s="100"/>
      <c r="MYQ12" s="100"/>
      <c r="MYR12" s="99"/>
      <c r="MYS12" s="97"/>
      <c r="MYT12" s="97"/>
      <c r="MYU12" s="102"/>
      <c r="MYV12" s="102"/>
      <c r="MYW12" s="97"/>
      <c r="MYX12" s="100"/>
      <c r="MYY12" s="101"/>
      <c r="MYZ12" s="100"/>
      <c r="MZA12" s="100"/>
      <c r="MZB12" s="100"/>
      <c r="MZC12" s="100"/>
      <c r="MZD12" s="99"/>
      <c r="MZE12" s="97"/>
      <c r="MZF12" s="97"/>
      <c r="MZG12" s="102"/>
      <c r="MZH12" s="102"/>
      <c r="MZI12" s="97"/>
      <c r="MZJ12" s="100"/>
      <c r="MZK12" s="101"/>
      <c r="MZL12" s="100"/>
      <c r="MZM12" s="100"/>
      <c r="MZN12" s="100"/>
      <c r="MZO12" s="100"/>
      <c r="MZP12" s="99"/>
      <c r="MZQ12" s="97"/>
      <c r="MZR12" s="97"/>
      <c r="MZS12" s="102"/>
      <c r="MZT12" s="102"/>
      <c r="MZU12" s="97"/>
      <c r="MZV12" s="100"/>
      <c r="MZW12" s="101"/>
      <c r="MZX12" s="100"/>
      <c r="MZY12" s="100"/>
      <c r="MZZ12" s="100"/>
      <c r="NAA12" s="100"/>
      <c r="NAB12" s="99"/>
      <c r="NAC12" s="97"/>
      <c r="NAD12" s="97"/>
      <c r="NAE12" s="102"/>
      <c r="NAF12" s="102"/>
      <c r="NAG12" s="97"/>
      <c r="NAH12" s="100"/>
      <c r="NAI12" s="101"/>
      <c r="NAJ12" s="100"/>
      <c r="NAK12" s="100"/>
      <c r="NAL12" s="100"/>
      <c r="NAM12" s="100"/>
      <c r="NAN12" s="99"/>
      <c r="NAO12" s="97"/>
      <c r="NAP12" s="97"/>
      <c r="NAQ12" s="102"/>
      <c r="NAR12" s="102"/>
      <c r="NAS12" s="97"/>
      <c r="NAT12" s="100"/>
      <c r="NAU12" s="101"/>
      <c r="NAV12" s="100"/>
      <c r="NAW12" s="100"/>
      <c r="NAX12" s="100"/>
      <c r="NAY12" s="100"/>
      <c r="NAZ12" s="99"/>
      <c r="NBA12" s="97"/>
      <c r="NBB12" s="97"/>
      <c r="NBC12" s="102"/>
      <c r="NBD12" s="102"/>
      <c r="NBE12" s="97"/>
      <c r="NBF12" s="100"/>
      <c r="NBG12" s="101"/>
      <c r="NBH12" s="100"/>
      <c r="NBI12" s="100"/>
      <c r="NBJ12" s="100"/>
      <c r="NBK12" s="100"/>
      <c r="NBL12" s="99"/>
      <c r="NBM12" s="97"/>
      <c r="NBN12" s="97"/>
      <c r="NBO12" s="102"/>
      <c r="NBP12" s="102"/>
      <c r="NBQ12" s="97"/>
      <c r="NBR12" s="100"/>
      <c r="NBS12" s="101"/>
      <c r="NBT12" s="100"/>
      <c r="NBU12" s="100"/>
      <c r="NBV12" s="100"/>
      <c r="NBW12" s="100"/>
      <c r="NBX12" s="99"/>
      <c r="NBY12" s="97"/>
      <c r="NBZ12" s="97"/>
      <c r="NCA12" s="102"/>
      <c r="NCB12" s="102"/>
      <c r="NCC12" s="97"/>
      <c r="NCD12" s="100"/>
      <c r="NCE12" s="101"/>
      <c r="NCF12" s="100"/>
      <c r="NCG12" s="100"/>
      <c r="NCH12" s="100"/>
      <c r="NCI12" s="100"/>
      <c r="NCJ12" s="99"/>
      <c r="NCK12" s="97"/>
      <c r="NCL12" s="97"/>
      <c r="NCM12" s="102"/>
      <c r="NCN12" s="102"/>
      <c r="NCO12" s="97"/>
      <c r="NCP12" s="100"/>
      <c r="NCQ12" s="101"/>
      <c r="NCR12" s="100"/>
      <c r="NCS12" s="100"/>
      <c r="NCT12" s="100"/>
      <c r="NCU12" s="100"/>
      <c r="NCV12" s="99"/>
      <c r="NCW12" s="97"/>
      <c r="NCX12" s="97"/>
      <c r="NCY12" s="102"/>
      <c r="NCZ12" s="102"/>
      <c r="NDA12" s="97"/>
      <c r="NDB12" s="100"/>
      <c r="NDC12" s="101"/>
      <c r="NDD12" s="100"/>
      <c r="NDE12" s="100"/>
      <c r="NDF12" s="100"/>
      <c r="NDG12" s="100"/>
      <c r="NDH12" s="99"/>
      <c r="NDI12" s="97"/>
      <c r="NDJ12" s="97"/>
      <c r="NDK12" s="102"/>
      <c r="NDL12" s="102"/>
      <c r="NDM12" s="97"/>
      <c r="NDN12" s="100"/>
      <c r="NDO12" s="101"/>
      <c r="NDP12" s="100"/>
      <c r="NDQ12" s="100"/>
      <c r="NDR12" s="100"/>
      <c r="NDS12" s="100"/>
      <c r="NDT12" s="99"/>
      <c r="NDU12" s="97"/>
      <c r="NDV12" s="97"/>
      <c r="NDW12" s="102"/>
      <c r="NDX12" s="102"/>
      <c r="NDY12" s="97"/>
      <c r="NDZ12" s="100"/>
      <c r="NEA12" s="101"/>
      <c r="NEB12" s="100"/>
      <c r="NEC12" s="100"/>
      <c r="NED12" s="100"/>
      <c r="NEE12" s="100"/>
      <c r="NEF12" s="99"/>
      <c r="NEG12" s="97"/>
      <c r="NEH12" s="97"/>
      <c r="NEI12" s="102"/>
      <c r="NEJ12" s="102"/>
      <c r="NEK12" s="97"/>
      <c r="NEL12" s="100"/>
      <c r="NEM12" s="101"/>
      <c r="NEN12" s="100"/>
      <c r="NEO12" s="100"/>
      <c r="NEP12" s="100"/>
      <c r="NEQ12" s="100"/>
      <c r="NER12" s="99"/>
      <c r="NES12" s="97"/>
      <c r="NET12" s="97"/>
      <c r="NEU12" s="102"/>
      <c r="NEV12" s="102"/>
      <c r="NEW12" s="97"/>
      <c r="NEX12" s="100"/>
      <c r="NEY12" s="101"/>
      <c r="NEZ12" s="100"/>
      <c r="NFA12" s="100"/>
      <c r="NFB12" s="100"/>
      <c r="NFC12" s="100"/>
      <c r="NFD12" s="99"/>
      <c r="NFE12" s="97"/>
      <c r="NFF12" s="97"/>
      <c r="NFG12" s="102"/>
      <c r="NFH12" s="102"/>
      <c r="NFI12" s="97"/>
      <c r="NFJ12" s="100"/>
      <c r="NFK12" s="101"/>
      <c r="NFL12" s="100"/>
      <c r="NFM12" s="100"/>
      <c r="NFN12" s="100"/>
      <c r="NFO12" s="100"/>
      <c r="NFP12" s="99"/>
      <c r="NFQ12" s="97"/>
      <c r="NFR12" s="97"/>
      <c r="NFS12" s="102"/>
      <c r="NFT12" s="102"/>
      <c r="NFU12" s="97"/>
      <c r="NFV12" s="100"/>
      <c r="NFW12" s="101"/>
      <c r="NFX12" s="100"/>
      <c r="NFY12" s="100"/>
      <c r="NFZ12" s="100"/>
      <c r="NGA12" s="100"/>
      <c r="NGB12" s="99"/>
      <c r="NGC12" s="97"/>
      <c r="NGD12" s="97"/>
      <c r="NGE12" s="102"/>
      <c r="NGF12" s="102"/>
      <c r="NGG12" s="97"/>
      <c r="NGH12" s="100"/>
      <c r="NGI12" s="101"/>
      <c r="NGJ12" s="100"/>
      <c r="NGK12" s="100"/>
      <c r="NGL12" s="100"/>
      <c r="NGM12" s="100"/>
      <c r="NGN12" s="99"/>
      <c r="NGO12" s="97"/>
      <c r="NGP12" s="97"/>
      <c r="NGQ12" s="102"/>
      <c r="NGR12" s="102"/>
      <c r="NGS12" s="97"/>
      <c r="NGT12" s="100"/>
      <c r="NGU12" s="101"/>
      <c r="NGV12" s="100"/>
      <c r="NGW12" s="100"/>
      <c r="NGX12" s="100"/>
      <c r="NGY12" s="100"/>
      <c r="NGZ12" s="99"/>
      <c r="NHA12" s="97"/>
      <c r="NHB12" s="97"/>
      <c r="NHC12" s="102"/>
      <c r="NHD12" s="102"/>
      <c r="NHE12" s="97"/>
      <c r="NHF12" s="100"/>
      <c r="NHG12" s="101"/>
      <c r="NHH12" s="100"/>
      <c r="NHI12" s="100"/>
      <c r="NHJ12" s="100"/>
      <c r="NHK12" s="100"/>
      <c r="NHL12" s="99"/>
      <c r="NHM12" s="97"/>
      <c r="NHN12" s="97"/>
      <c r="NHO12" s="102"/>
      <c r="NHP12" s="102"/>
      <c r="NHQ12" s="97"/>
      <c r="NHR12" s="100"/>
      <c r="NHS12" s="101"/>
      <c r="NHT12" s="100"/>
      <c r="NHU12" s="100"/>
      <c r="NHV12" s="100"/>
      <c r="NHW12" s="100"/>
      <c r="NHX12" s="99"/>
      <c r="NHY12" s="97"/>
      <c r="NHZ12" s="97"/>
      <c r="NIA12" s="102"/>
      <c r="NIB12" s="102"/>
      <c r="NIC12" s="97"/>
      <c r="NID12" s="100"/>
      <c r="NIE12" s="101"/>
      <c r="NIF12" s="100"/>
      <c r="NIG12" s="100"/>
      <c r="NIH12" s="100"/>
      <c r="NII12" s="100"/>
      <c r="NIJ12" s="99"/>
      <c r="NIK12" s="97"/>
      <c r="NIL12" s="97"/>
      <c r="NIM12" s="102"/>
      <c r="NIN12" s="102"/>
      <c r="NIO12" s="97"/>
      <c r="NIP12" s="100"/>
      <c r="NIQ12" s="101"/>
      <c r="NIR12" s="100"/>
      <c r="NIS12" s="100"/>
      <c r="NIT12" s="100"/>
      <c r="NIU12" s="100"/>
      <c r="NIV12" s="99"/>
      <c r="NIW12" s="97"/>
      <c r="NIX12" s="97"/>
      <c r="NIY12" s="102"/>
      <c r="NIZ12" s="102"/>
      <c r="NJA12" s="97"/>
      <c r="NJB12" s="100"/>
      <c r="NJC12" s="101"/>
      <c r="NJD12" s="100"/>
      <c r="NJE12" s="100"/>
      <c r="NJF12" s="100"/>
      <c r="NJG12" s="100"/>
      <c r="NJH12" s="99"/>
      <c r="NJI12" s="97"/>
      <c r="NJJ12" s="97"/>
      <c r="NJK12" s="102"/>
      <c r="NJL12" s="102"/>
      <c r="NJM12" s="97"/>
      <c r="NJN12" s="100"/>
      <c r="NJO12" s="101"/>
      <c r="NJP12" s="100"/>
      <c r="NJQ12" s="100"/>
      <c r="NJR12" s="100"/>
      <c r="NJS12" s="100"/>
      <c r="NJT12" s="99"/>
      <c r="NJU12" s="97"/>
      <c r="NJV12" s="97"/>
      <c r="NJW12" s="102"/>
      <c r="NJX12" s="102"/>
      <c r="NJY12" s="97"/>
      <c r="NJZ12" s="100"/>
      <c r="NKA12" s="101"/>
      <c r="NKB12" s="100"/>
      <c r="NKC12" s="100"/>
      <c r="NKD12" s="100"/>
      <c r="NKE12" s="100"/>
      <c r="NKF12" s="99"/>
      <c r="NKG12" s="97"/>
      <c r="NKH12" s="97"/>
      <c r="NKI12" s="102"/>
      <c r="NKJ12" s="102"/>
      <c r="NKK12" s="97"/>
      <c r="NKL12" s="100"/>
      <c r="NKM12" s="101"/>
      <c r="NKN12" s="100"/>
      <c r="NKO12" s="100"/>
      <c r="NKP12" s="100"/>
      <c r="NKQ12" s="100"/>
      <c r="NKR12" s="99"/>
      <c r="NKS12" s="97"/>
      <c r="NKT12" s="97"/>
      <c r="NKU12" s="102"/>
      <c r="NKV12" s="102"/>
      <c r="NKW12" s="97"/>
      <c r="NKX12" s="100"/>
      <c r="NKY12" s="101"/>
      <c r="NKZ12" s="100"/>
      <c r="NLA12" s="100"/>
      <c r="NLB12" s="100"/>
      <c r="NLC12" s="100"/>
      <c r="NLD12" s="99"/>
      <c r="NLE12" s="97"/>
      <c r="NLF12" s="97"/>
      <c r="NLG12" s="102"/>
      <c r="NLH12" s="102"/>
      <c r="NLI12" s="97"/>
      <c r="NLJ12" s="100"/>
      <c r="NLK12" s="101"/>
      <c r="NLL12" s="100"/>
      <c r="NLM12" s="100"/>
      <c r="NLN12" s="100"/>
      <c r="NLO12" s="100"/>
      <c r="NLP12" s="99"/>
      <c r="NLQ12" s="97"/>
      <c r="NLR12" s="97"/>
      <c r="NLS12" s="102"/>
      <c r="NLT12" s="102"/>
      <c r="NLU12" s="97"/>
      <c r="NLV12" s="100"/>
      <c r="NLW12" s="101"/>
      <c r="NLX12" s="100"/>
      <c r="NLY12" s="100"/>
      <c r="NLZ12" s="100"/>
      <c r="NMA12" s="100"/>
      <c r="NMB12" s="99"/>
      <c r="NMC12" s="97"/>
      <c r="NMD12" s="97"/>
      <c r="NME12" s="102"/>
      <c r="NMF12" s="102"/>
      <c r="NMG12" s="97"/>
      <c r="NMH12" s="100"/>
      <c r="NMI12" s="101"/>
      <c r="NMJ12" s="100"/>
      <c r="NMK12" s="100"/>
      <c r="NML12" s="100"/>
      <c r="NMM12" s="100"/>
      <c r="NMN12" s="99"/>
      <c r="NMO12" s="97"/>
      <c r="NMP12" s="97"/>
      <c r="NMQ12" s="102"/>
      <c r="NMR12" s="102"/>
      <c r="NMS12" s="97"/>
      <c r="NMT12" s="100"/>
      <c r="NMU12" s="101"/>
      <c r="NMV12" s="100"/>
      <c r="NMW12" s="100"/>
      <c r="NMX12" s="100"/>
      <c r="NMY12" s="100"/>
      <c r="NMZ12" s="99"/>
      <c r="NNA12" s="97"/>
      <c r="NNB12" s="97"/>
      <c r="NNC12" s="102"/>
      <c r="NND12" s="102"/>
      <c r="NNE12" s="97"/>
      <c r="NNF12" s="100"/>
      <c r="NNG12" s="101"/>
      <c r="NNH12" s="100"/>
      <c r="NNI12" s="100"/>
      <c r="NNJ12" s="100"/>
      <c r="NNK12" s="100"/>
      <c r="NNL12" s="99"/>
      <c r="NNM12" s="97"/>
      <c r="NNN12" s="97"/>
      <c r="NNO12" s="102"/>
      <c r="NNP12" s="102"/>
      <c r="NNQ12" s="97"/>
      <c r="NNR12" s="100"/>
      <c r="NNS12" s="101"/>
      <c r="NNT12" s="100"/>
      <c r="NNU12" s="100"/>
      <c r="NNV12" s="100"/>
      <c r="NNW12" s="100"/>
      <c r="NNX12" s="99"/>
      <c r="NNY12" s="97"/>
      <c r="NNZ12" s="97"/>
      <c r="NOA12" s="102"/>
      <c r="NOB12" s="102"/>
      <c r="NOC12" s="97"/>
      <c r="NOD12" s="100"/>
      <c r="NOE12" s="101"/>
      <c r="NOF12" s="100"/>
      <c r="NOG12" s="100"/>
      <c r="NOH12" s="100"/>
      <c r="NOI12" s="100"/>
      <c r="NOJ12" s="99"/>
      <c r="NOK12" s="97"/>
      <c r="NOL12" s="97"/>
      <c r="NOM12" s="102"/>
      <c r="NON12" s="102"/>
      <c r="NOO12" s="97"/>
      <c r="NOP12" s="100"/>
      <c r="NOQ12" s="101"/>
      <c r="NOR12" s="100"/>
      <c r="NOS12" s="100"/>
      <c r="NOT12" s="100"/>
      <c r="NOU12" s="100"/>
      <c r="NOV12" s="99"/>
      <c r="NOW12" s="97"/>
      <c r="NOX12" s="97"/>
      <c r="NOY12" s="102"/>
      <c r="NOZ12" s="102"/>
      <c r="NPA12" s="97"/>
      <c r="NPB12" s="100"/>
      <c r="NPC12" s="101"/>
      <c r="NPD12" s="100"/>
      <c r="NPE12" s="100"/>
      <c r="NPF12" s="100"/>
      <c r="NPG12" s="100"/>
      <c r="NPH12" s="99"/>
      <c r="NPI12" s="97"/>
      <c r="NPJ12" s="97"/>
      <c r="NPK12" s="102"/>
      <c r="NPL12" s="102"/>
      <c r="NPM12" s="97"/>
      <c r="NPN12" s="100"/>
      <c r="NPO12" s="101"/>
      <c r="NPP12" s="100"/>
      <c r="NPQ12" s="100"/>
      <c r="NPR12" s="100"/>
      <c r="NPS12" s="100"/>
      <c r="NPT12" s="99"/>
      <c r="NPU12" s="97"/>
      <c r="NPV12" s="97"/>
      <c r="NPW12" s="102"/>
      <c r="NPX12" s="102"/>
      <c r="NPY12" s="97"/>
      <c r="NPZ12" s="100"/>
      <c r="NQA12" s="101"/>
      <c r="NQB12" s="100"/>
      <c r="NQC12" s="100"/>
      <c r="NQD12" s="100"/>
      <c r="NQE12" s="100"/>
      <c r="NQF12" s="99"/>
      <c r="NQG12" s="97"/>
      <c r="NQH12" s="97"/>
      <c r="NQI12" s="102"/>
      <c r="NQJ12" s="102"/>
      <c r="NQK12" s="97"/>
      <c r="NQL12" s="100"/>
      <c r="NQM12" s="101"/>
      <c r="NQN12" s="100"/>
      <c r="NQO12" s="100"/>
      <c r="NQP12" s="100"/>
      <c r="NQQ12" s="100"/>
      <c r="NQR12" s="99"/>
      <c r="NQS12" s="97"/>
      <c r="NQT12" s="97"/>
      <c r="NQU12" s="102"/>
      <c r="NQV12" s="102"/>
      <c r="NQW12" s="97"/>
      <c r="NQX12" s="100"/>
      <c r="NQY12" s="101"/>
      <c r="NQZ12" s="100"/>
      <c r="NRA12" s="100"/>
      <c r="NRB12" s="100"/>
      <c r="NRC12" s="100"/>
      <c r="NRD12" s="99"/>
      <c r="NRE12" s="97"/>
      <c r="NRF12" s="97"/>
      <c r="NRG12" s="102"/>
      <c r="NRH12" s="102"/>
      <c r="NRI12" s="97"/>
      <c r="NRJ12" s="100"/>
      <c r="NRK12" s="101"/>
      <c r="NRL12" s="100"/>
      <c r="NRM12" s="100"/>
      <c r="NRN12" s="100"/>
      <c r="NRO12" s="100"/>
      <c r="NRP12" s="99"/>
      <c r="NRQ12" s="97"/>
      <c r="NRR12" s="97"/>
      <c r="NRS12" s="102"/>
      <c r="NRT12" s="102"/>
      <c r="NRU12" s="97"/>
      <c r="NRV12" s="100"/>
      <c r="NRW12" s="101"/>
      <c r="NRX12" s="100"/>
      <c r="NRY12" s="100"/>
      <c r="NRZ12" s="100"/>
      <c r="NSA12" s="100"/>
      <c r="NSB12" s="99"/>
      <c r="NSC12" s="97"/>
      <c r="NSD12" s="97"/>
      <c r="NSE12" s="102"/>
      <c r="NSF12" s="102"/>
      <c r="NSG12" s="97"/>
      <c r="NSH12" s="100"/>
      <c r="NSI12" s="101"/>
      <c r="NSJ12" s="100"/>
      <c r="NSK12" s="100"/>
      <c r="NSL12" s="100"/>
      <c r="NSM12" s="100"/>
      <c r="NSN12" s="99"/>
      <c r="NSO12" s="97"/>
      <c r="NSP12" s="97"/>
      <c r="NSQ12" s="102"/>
      <c r="NSR12" s="102"/>
      <c r="NSS12" s="97"/>
      <c r="NST12" s="100"/>
      <c r="NSU12" s="101"/>
      <c r="NSV12" s="100"/>
      <c r="NSW12" s="100"/>
      <c r="NSX12" s="100"/>
      <c r="NSY12" s="100"/>
      <c r="NSZ12" s="99"/>
      <c r="NTA12" s="97"/>
      <c r="NTB12" s="97"/>
      <c r="NTC12" s="102"/>
      <c r="NTD12" s="102"/>
      <c r="NTE12" s="97"/>
      <c r="NTF12" s="100"/>
      <c r="NTG12" s="101"/>
      <c r="NTH12" s="100"/>
      <c r="NTI12" s="100"/>
      <c r="NTJ12" s="100"/>
      <c r="NTK12" s="100"/>
      <c r="NTL12" s="99"/>
      <c r="NTM12" s="97"/>
      <c r="NTN12" s="97"/>
      <c r="NTO12" s="102"/>
      <c r="NTP12" s="102"/>
      <c r="NTQ12" s="97"/>
      <c r="NTR12" s="100"/>
      <c r="NTS12" s="101"/>
      <c r="NTT12" s="100"/>
      <c r="NTU12" s="100"/>
      <c r="NTV12" s="100"/>
      <c r="NTW12" s="100"/>
      <c r="NTX12" s="99"/>
      <c r="NTY12" s="97"/>
      <c r="NTZ12" s="97"/>
      <c r="NUA12" s="102"/>
      <c r="NUB12" s="102"/>
      <c r="NUC12" s="97"/>
      <c r="NUD12" s="100"/>
      <c r="NUE12" s="101"/>
      <c r="NUF12" s="100"/>
      <c r="NUG12" s="100"/>
      <c r="NUH12" s="100"/>
      <c r="NUI12" s="100"/>
      <c r="NUJ12" s="99"/>
      <c r="NUK12" s="97"/>
      <c r="NUL12" s="97"/>
      <c r="NUM12" s="102"/>
      <c r="NUN12" s="102"/>
      <c r="NUO12" s="97"/>
      <c r="NUP12" s="100"/>
      <c r="NUQ12" s="101"/>
      <c r="NUR12" s="100"/>
      <c r="NUS12" s="100"/>
      <c r="NUT12" s="100"/>
      <c r="NUU12" s="100"/>
      <c r="NUV12" s="99"/>
      <c r="NUW12" s="97"/>
      <c r="NUX12" s="97"/>
      <c r="NUY12" s="102"/>
      <c r="NUZ12" s="102"/>
      <c r="NVA12" s="97"/>
      <c r="NVB12" s="100"/>
      <c r="NVC12" s="101"/>
      <c r="NVD12" s="100"/>
      <c r="NVE12" s="100"/>
      <c r="NVF12" s="100"/>
      <c r="NVG12" s="100"/>
      <c r="NVH12" s="99"/>
      <c r="NVI12" s="97"/>
      <c r="NVJ12" s="97"/>
      <c r="NVK12" s="102"/>
      <c r="NVL12" s="102"/>
      <c r="NVM12" s="97"/>
      <c r="NVN12" s="100"/>
      <c r="NVO12" s="101"/>
      <c r="NVP12" s="100"/>
      <c r="NVQ12" s="100"/>
      <c r="NVR12" s="100"/>
      <c r="NVS12" s="100"/>
      <c r="NVT12" s="99"/>
      <c r="NVU12" s="97"/>
      <c r="NVV12" s="97"/>
      <c r="NVW12" s="102"/>
      <c r="NVX12" s="102"/>
      <c r="NVY12" s="97"/>
      <c r="NVZ12" s="100"/>
      <c r="NWA12" s="101"/>
      <c r="NWB12" s="100"/>
      <c r="NWC12" s="100"/>
      <c r="NWD12" s="100"/>
      <c r="NWE12" s="100"/>
      <c r="NWF12" s="99"/>
      <c r="NWG12" s="97"/>
      <c r="NWH12" s="97"/>
      <c r="NWI12" s="102"/>
      <c r="NWJ12" s="102"/>
      <c r="NWK12" s="97"/>
      <c r="NWL12" s="100"/>
      <c r="NWM12" s="101"/>
      <c r="NWN12" s="100"/>
      <c r="NWO12" s="100"/>
      <c r="NWP12" s="100"/>
      <c r="NWQ12" s="100"/>
      <c r="NWR12" s="99"/>
      <c r="NWS12" s="97"/>
      <c r="NWT12" s="97"/>
      <c r="NWU12" s="102"/>
      <c r="NWV12" s="102"/>
      <c r="NWW12" s="97"/>
      <c r="NWX12" s="100"/>
      <c r="NWY12" s="101"/>
      <c r="NWZ12" s="100"/>
      <c r="NXA12" s="100"/>
      <c r="NXB12" s="100"/>
      <c r="NXC12" s="100"/>
      <c r="NXD12" s="99"/>
      <c r="NXE12" s="97"/>
      <c r="NXF12" s="97"/>
      <c r="NXG12" s="102"/>
      <c r="NXH12" s="102"/>
      <c r="NXI12" s="97"/>
      <c r="NXJ12" s="100"/>
      <c r="NXK12" s="101"/>
      <c r="NXL12" s="100"/>
      <c r="NXM12" s="100"/>
      <c r="NXN12" s="100"/>
      <c r="NXO12" s="100"/>
      <c r="NXP12" s="99"/>
      <c r="NXQ12" s="97"/>
      <c r="NXR12" s="97"/>
      <c r="NXS12" s="102"/>
      <c r="NXT12" s="102"/>
      <c r="NXU12" s="97"/>
      <c r="NXV12" s="100"/>
      <c r="NXW12" s="101"/>
      <c r="NXX12" s="100"/>
      <c r="NXY12" s="100"/>
      <c r="NXZ12" s="100"/>
      <c r="NYA12" s="100"/>
      <c r="NYB12" s="99"/>
      <c r="NYC12" s="97"/>
      <c r="NYD12" s="97"/>
      <c r="NYE12" s="102"/>
      <c r="NYF12" s="102"/>
      <c r="NYG12" s="97"/>
      <c r="NYH12" s="100"/>
      <c r="NYI12" s="101"/>
      <c r="NYJ12" s="100"/>
      <c r="NYK12" s="100"/>
      <c r="NYL12" s="100"/>
      <c r="NYM12" s="100"/>
      <c r="NYN12" s="99"/>
      <c r="NYO12" s="97"/>
      <c r="NYP12" s="97"/>
      <c r="NYQ12" s="102"/>
      <c r="NYR12" s="102"/>
      <c r="NYS12" s="97"/>
      <c r="NYT12" s="100"/>
      <c r="NYU12" s="101"/>
      <c r="NYV12" s="100"/>
      <c r="NYW12" s="100"/>
      <c r="NYX12" s="100"/>
      <c r="NYY12" s="100"/>
      <c r="NYZ12" s="99"/>
      <c r="NZA12" s="97"/>
      <c r="NZB12" s="97"/>
      <c r="NZC12" s="102"/>
      <c r="NZD12" s="102"/>
      <c r="NZE12" s="97"/>
      <c r="NZF12" s="100"/>
      <c r="NZG12" s="101"/>
      <c r="NZH12" s="100"/>
      <c r="NZI12" s="100"/>
      <c r="NZJ12" s="100"/>
      <c r="NZK12" s="100"/>
      <c r="NZL12" s="99"/>
      <c r="NZM12" s="97"/>
      <c r="NZN12" s="97"/>
      <c r="NZO12" s="102"/>
      <c r="NZP12" s="102"/>
      <c r="NZQ12" s="97"/>
      <c r="NZR12" s="100"/>
      <c r="NZS12" s="101"/>
      <c r="NZT12" s="100"/>
      <c r="NZU12" s="100"/>
      <c r="NZV12" s="100"/>
      <c r="NZW12" s="100"/>
      <c r="NZX12" s="99"/>
      <c r="NZY12" s="97"/>
      <c r="NZZ12" s="97"/>
      <c r="OAA12" s="102"/>
      <c r="OAB12" s="102"/>
      <c r="OAC12" s="97"/>
      <c r="OAD12" s="100"/>
      <c r="OAE12" s="101"/>
      <c r="OAF12" s="100"/>
      <c r="OAG12" s="100"/>
      <c r="OAH12" s="100"/>
      <c r="OAI12" s="100"/>
      <c r="OAJ12" s="99"/>
      <c r="OAK12" s="97"/>
      <c r="OAL12" s="97"/>
      <c r="OAM12" s="102"/>
      <c r="OAN12" s="102"/>
      <c r="OAO12" s="97"/>
      <c r="OAP12" s="100"/>
      <c r="OAQ12" s="101"/>
      <c r="OAR12" s="100"/>
      <c r="OAS12" s="100"/>
      <c r="OAT12" s="100"/>
      <c r="OAU12" s="100"/>
      <c r="OAV12" s="99"/>
      <c r="OAW12" s="97"/>
      <c r="OAX12" s="97"/>
      <c r="OAY12" s="102"/>
      <c r="OAZ12" s="102"/>
      <c r="OBA12" s="97"/>
      <c r="OBB12" s="100"/>
      <c r="OBC12" s="101"/>
      <c r="OBD12" s="100"/>
      <c r="OBE12" s="100"/>
      <c r="OBF12" s="100"/>
      <c r="OBG12" s="100"/>
      <c r="OBH12" s="99"/>
      <c r="OBI12" s="97"/>
      <c r="OBJ12" s="97"/>
      <c r="OBK12" s="102"/>
      <c r="OBL12" s="102"/>
      <c r="OBM12" s="97"/>
      <c r="OBN12" s="100"/>
      <c r="OBO12" s="101"/>
      <c r="OBP12" s="100"/>
      <c r="OBQ12" s="100"/>
      <c r="OBR12" s="100"/>
      <c r="OBS12" s="100"/>
      <c r="OBT12" s="99"/>
      <c r="OBU12" s="97"/>
      <c r="OBV12" s="97"/>
      <c r="OBW12" s="102"/>
      <c r="OBX12" s="102"/>
      <c r="OBY12" s="97"/>
      <c r="OBZ12" s="100"/>
      <c r="OCA12" s="101"/>
      <c r="OCB12" s="100"/>
      <c r="OCC12" s="100"/>
      <c r="OCD12" s="100"/>
      <c r="OCE12" s="100"/>
      <c r="OCF12" s="99"/>
      <c r="OCG12" s="97"/>
      <c r="OCH12" s="97"/>
      <c r="OCI12" s="102"/>
      <c r="OCJ12" s="102"/>
      <c r="OCK12" s="97"/>
      <c r="OCL12" s="100"/>
      <c r="OCM12" s="101"/>
      <c r="OCN12" s="100"/>
      <c r="OCO12" s="100"/>
      <c r="OCP12" s="100"/>
      <c r="OCQ12" s="100"/>
      <c r="OCR12" s="99"/>
      <c r="OCS12" s="97"/>
      <c r="OCT12" s="97"/>
      <c r="OCU12" s="102"/>
      <c r="OCV12" s="102"/>
      <c r="OCW12" s="97"/>
      <c r="OCX12" s="100"/>
      <c r="OCY12" s="101"/>
      <c r="OCZ12" s="100"/>
      <c r="ODA12" s="100"/>
      <c r="ODB12" s="100"/>
      <c r="ODC12" s="100"/>
      <c r="ODD12" s="99"/>
      <c r="ODE12" s="97"/>
      <c r="ODF12" s="97"/>
      <c r="ODG12" s="102"/>
      <c r="ODH12" s="102"/>
      <c r="ODI12" s="97"/>
      <c r="ODJ12" s="100"/>
      <c r="ODK12" s="101"/>
      <c r="ODL12" s="100"/>
      <c r="ODM12" s="100"/>
      <c r="ODN12" s="100"/>
      <c r="ODO12" s="100"/>
      <c r="ODP12" s="99"/>
      <c r="ODQ12" s="97"/>
      <c r="ODR12" s="97"/>
      <c r="ODS12" s="102"/>
      <c r="ODT12" s="102"/>
      <c r="ODU12" s="97"/>
      <c r="ODV12" s="100"/>
      <c r="ODW12" s="101"/>
      <c r="ODX12" s="100"/>
      <c r="ODY12" s="100"/>
      <c r="ODZ12" s="100"/>
      <c r="OEA12" s="100"/>
      <c r="OEB12" s="99"/>
      <c r="OEC12" s="97"/>
      <c r="OED12" s="97"/>
      <c r="OEE12" s="102"/>
      <c r="OEF12" s="102"/>
      <c r="OEG12" s="97"/>
      <c r="OEH12" s="100"/>
      <c r="OEI12" s="101"/>
      <c r="OEJ12" s="100"/>
      <c r="OEK12" s="100"/>
      <c r="OEL12" s="100"/>
      <c r="OEM12" s="100"/>
      <c r="OEN12" s="99"/>
      <c r="OEO12" s="97"/>
      <c r="OEP12" s="97"/>
      <c r="OEQ12" s="102"/>
      <c r="OER12" s="102"/>
      <c r="OES12" s="97"/>
      <c r="OET12" s="100"/>
      <c r="OEU12" s="101"/>
      <c r="OEV12" s="100"/>
      <c r="OEW12" s="100"/>
      <c r="OEX12" s="100"/>
      <c r="OEY12" s="100"/>
      <c r="OEZ12" s="99"/>
      <c r="OFA12" s="97"/>
      <c r="OFB12" s="97"/>
      <c r="OFC12" s="102"/>
      <c r="OFD12" s="102"/>
      <c r="OFE12" s="97"/>
      <c r="OFF12" s="100"/>
      <c r="OFG12" s="101"/>
      <c r="OFH12" s="100"/>
      <c r="OFI12" s="100"/>
      <c r="OFJ12" s="100"/>
      <c r="OFK12" s="100"/>
      <c r="OFL12" s="99"/>
      <c r="OFM12" s="97"/>
      <c r="OFN12" s="97"/>
      <c r="OFO12" s="102"/>
      <c r="OFP12" s="102"/>
      <c r="OFQ12" s="97"/>
      <c r="OFR12" s="100"/>
      <c r="OFS12" s="101"/>
      <c r="OFT12" s="100"/>
      <c r="OFU12" s="100"/>
      <c r="OFV12" s="100"/>
      <c r="OFW12" s="100"/>
      <c r="OFX12" s="99"/>
      <c r="OFY12" s="97"/>
      <c r="OFZ12" s="97"/>
      <c r="OGA12" s="102"/>
      <c r="OGB12" s="102"/>
      <c r="OGC12" s="97"/>
      <c r="OGD12" s="100"/>
      <c r="OGE12" s="101"/>
      <c r="OGF12" s="100"/>
      <c r="OGG12" s="100"/>
      <c r="OGH12" s="100"/>
      <c r="OGI12" s="100"/>
      <c r="OGJ12" s="99"/>
      <c r="OGK12" s="97"/>
      <c r="OGL12" s="97"/>
      <c r="OGM12" s="102"/>
      <c r="OGN12" s="102"/>
      <c r="OGO12" s="97"/>
      <c r="OGP12" s="100"/>
      <c r="OGQ12" s="101"/>
      <c r="OGR12" s="100"/>
      <c r="OGS12" s="100"/>
      <c r="OGT12" s="100"/>
      <c r="OGU12" s="100"/>
      <c r="OGV12" s="99"/>
      <c r="OGW12" s="97"/>
      <c r="OGX12" s="97"/>
      <c r="OGY12" s="102"/>
      <c r="OGZ12" s="102"/>
      <c r="OHA12" s="97"/>
      <c r="OHB12" s="100"/>
      <c r="OHC12" s="101"/>
      <c r="OHD12" s="100"/>
      <c r="OHE12" s="100"/>
      <c r="OHF12" s="100"/>
      <c r="OHG12" s="100"/>
      <c r="OHH12" s="99"/>
      <c r="OHI12" s="97"/>
      <c r="OHJ12" s="97"/>
      <c r="OHK12" s="102"/>
      <c r="OHL12" s="102"/>
      <c r="OHM12" s="97"/>
      <c r="OHN12" s="100"/>
      <c r="OHO12" s="101"/>
      <c r="OHP12" s="100"/>
      <c r="OHQ12" s="100"/>
      <c r="OHR12" s="100"/>
      <c r="OHS12" s="100"/>
      <c r="OHT12" s="99"/>
      <c r="OHU12" s="97"/>
      <c r="OHV12" s="97"/>
      <c r="OHW12" s="102"/>
      <c r="OHX12" s="102"/>
      <c r="OHY12" s="97"/>
      <c r="OHZ12" s="100"/>
      <c r="OIA12" s="101"/>
      <c r="OIB12" s="100"/>
      <c r="OIC12" s="100"/>
      <c r="OID12" s="100"/>
      <c r="OIE12" s="100"/>
      <c r="OIF12" s="99"/>
      <c r="OIG12" s="97"/>
      <c r="OIH12" s="97"/>
      <c r="OII12" s="102"/>
      <c r="OIJ12" s="102"/>
      <c r="OIK12" s="97"/>
      <c r="OIL12" s="100"/>
      <c r="OIM12" s="101"/>
      <c r="OIN12" s="100"/>
      <c r="OIO12" s="100"/>
      <c r="OIP12" s="100"/>
      <c r="OIQ12" s="100"/>
      <c r="OIR12" s="99"/>
      <c r="OIS12" s="97"/>
      <c r="OIT12" s="97"/>
      <c r="OIU12" s="102"/>
      <c r="OIV12" s="102"/>
      <c r="OIW12" s="97"/>
      <c r="OIX12" s="100"/>
      <c r="OIY12" s="101"/>
      <c r="OIZ12" s="100"/>
      <c r="OJA12" s="100"/>
      <c r="OJB12" s="100"/>
      <c r="OJC12" s="100"/>
      <c r="OJD12" s="99"/>
      <c r="OJE12" s="97"/>
      <c r="OJF12" s="97"/>
      <c r="OJG12" s="102"/>
      <c r="OJH12" s="102"/>
      <c r="OJI12" s="97"/>
      <c r="OJJ12" s="100"/>
      <c r="OJK12" s="101"/>
      <c r="OJL12" s="100"/>
      <c r="OJM12" s="100"/>
      <c r="OJN12" s="100"/>
      <c r="OJO12" s="100"/>
      <c r="OJP12" s="99"/>
      <c r="OJQ12" s="97"/>
      <c r="OJR12" s="97"/>
      <c r="OJS12" s="102"/>
      <c r="OJT12" s="102"/>
      <c r="OJU12" s="97"/>
      <c r="OJV12" s="100"/>
      <c r="OJW12" s="101"/>
      <c r="OJX12" s="100"/>
      <c r="OJY12" s="100"/>
      <c r="OJZ12" s="100"/>
      <c r="OKA12" s="100"/>
      <c r="OKB12" s="99"/>
      <c r="OKC12" s="97"/>
      <c r="OKD12" s="97"/>
      <c r="OKE12" s="102"/>
      <c r="OKF12" s="102"/>
      <c r="OKG12" s="97"/>
      <c r="OKH12" s="100"/>
      <c r="OKI12" s="101"/>
      <c r="OKJ12" s="100"/>
      <c r="OKK12" s="100"/>
      <c r="OKL12" s="100"/>
      <c r="OKM12" s="100"/>
      <c r="OKN12" s="99"/>
      <c r="OKO12" s="97"/>
      <c r="OKP12" s="97"/>
      <c r="OKQ12" s="102"/>
      <c r="OKR12" s="102"/>
      <c r="OKS12" s="97"/>
      <c r="OKT12" s="100"/>
      <c r="OKU12" s="101"/>
      <c r="OKV12" s="100"/>
      <c r="OKW12" s="100"/>
      <c r="OKX12" s="100"/>
      <c r="OKY12" s="100"/>
      <c r="OKZ12" s="99"/>
      <c r="OLA12" s="97"/>
      <c r="OLB12" s="97"/>
      <c r="OLC12" s="102"/>
      <c r="OLD12" s="102"/>
      <c r="OLE12" s="97"/>
      <c r="OLF12" s="100"/>
      <c r="OLG12" s="101"/>
      <c r="OLH12" s="100"/>
      <c r="OLI12" s="100"/>
      <c r="OLJ12" s="100"/>
      <c r="OLK12" s="100"/>
      <c r="OLL12" s="99"/>
      <c r="OLM12" s="97"/>
      <c r="OLN12" s="97"/>
      <c r="OLO12" s="102"/>
      <c r="OLP12" s="102"/>
      <c r="OLQ12" s="97"/>
      <c r="OLR12" s="100"/>
      <c r="OLS12" s="101"/>
      <c r="OLT12" s="100"/>
      <c r="OLU12" s="100"/>
      <c r="OLV12" s="100"/>
      <c r="OLW12" s="100"/>
      <c r="OLX12" s="99"/>
      <c r="OLY12" s="97"/>
      <c r="OLZ12" s="97"/>
      <c r="OMA12" s="102"/>
      <c r="OMB12" s="102"/>
      <c r="OMC12" s="97"/>
      <c r="OMD12" s="100"/>
      <c r="OME12" s="101"/>
      <c r="OMF12" s="100"/>
      <c r="OMG12" s="100"/>
      <c r="OMH12" s="100"/>
      <c r="OMI12" s="100"/>
      <c r="OMJ12" s="99"/>
      <c r="OMK12" s="97"/>
      <c r="OML12" s="97"/>
      <c r="OMM12" s="102"/>
      <c r="OMN12" s="102"/>
      <c r="OMO12" s="97"/>
      <c r="OMP12" s="100"/>
      <c r="OMQ12" s="101"/>
      <c r="OMR12" s="100"/>
      <c r="OMS12" s="100"/>
      <c r="OMT12" s="100"/>
      <c r="OMU12" s="100"/>
      <c r="OMV12" s="99"/>
      <c r="OMW12" s="97"/>
      <c r="OMX12" s="97"/>
      <c r="OMY12" s="102"/>
      <c r="OMZ12" s="102"/>
      <c r="ONA12" s="97"/>
      <c r="ONB12" s="100"/>
      <c r="ONC12" s="101"/>
      <c r="OND12" s="100"/>
      <c r="ONE12" s="100"/>
      <c r="ONF12" s="100"/>
      <c r="ONG12" s="100"/>
      <c r="ONH12" s="99"/>
      <c r="ONI12" s="97"/>
      <c r="ONJ12" s="97"/>
      <c r="ONK12" s="102"/>
      <c r="ONL12" s="102"/>
      <c r="ONM12" s="97"/>
      <c r="ONN12" s="100"/>
      <c r="ONO12" s="101"/>
      <c r="ONP12" s="100"/>
      <c r="ONQ12" s="100"/>
      <c r="ONR12" s="100"/>
      <c r="ONS12" s="100"/>
      <c r="ONT12" s="99"/>
      <c r="ONU12" s="97"/>
      <c r="ONV12" s="97"/>
      <c r="ONW12" s="102"/>
      <c r="ONX12" s="102"/>
      <c r="ONY12" s="97"/>
      <c r="ONZ12" s="100"/>
      <c r="OOA12" s="101"/>
      <c r="OOB12" s="100"/>
      <c r="OOC12" s="100"/>
      <c r="OOD12" s="100"/>
      <c r="OOE12" s="100"/>
      <c r="OOF12" s="99"/>
      <c r="OOG12" s="97"/>
      <c r="OOH12" s="97"/>
      <c r="OOI12" s="102"/>
      <c r="OOJ12" s="102"/>
      <c r="OOK12" s="97"/>
      <c r="OOL12" s="100"/>
      <c r="OOM12" s="101"/>
      <c r="OON12" s="100"/>
      <c r="OOO12" s="100"/>
      <c r="OOP12" s="100"/>
      <c r="OOQ12" s="100"/>
      <c r="OOR12" s="99"/>
      <c r="OOS12" s="97"/>
      <c r="OOT12" s="97"/>
      <c r="OOU12" s="102"/>
      <c r="OOV12" s="102"/>
      <c r="OOW12" s="97"/>
      <c r="OOX12" s="100"/>
      <c r="OOY12" s="101"/>
      <c r="OOZ12" s="100"/>
      <c r="OPA12" s="100"/>
      <c r="OPB12" s="100"/>
      <c r="OPC12" s="100"/>
      <c r="OPD12" s="99"/>
      <c r="OPE12" s="97"/>
      <c r="OPF12" s="97"/>
      <c r="OPG12" s="102"/>
      <c r="OPH12" s="102"/>
      <c r="OPI12" s="97"/>
      <c r="OPJ12" s="100"/>
      <c r="OPK12" s="101"/>
      <c r="OPL12" s="100"/>
      <c r="OPM12" s="100"/>
      <c r="OPN12" s="100"/>
      <c r="OPO12" s="100"/>
      <c r="OPP12" s="99"/>
      <c r="OPQ12" s="97"/>
      <c r="OPR12" s="97"/>
      <c r="OPS12" s="102"/>
      <c r="OPT12" s="102"/>
      <c r="OPU12" s="97"/>
      <c r="OPV12" s="100"/>
      <c r="OPW12" s="101"/>
      <c r="OPX12" s="100"/>
      <c r="OPY12" s="100"/>
      <c r="OPZ12" s="100"/>
      <c r="OQA12" s="100"/>
      <c r="OQB12" s="99"/>
      <c r="OQC12" s="97"/>
      <c r="OQD12" s="97"/>
      <c r="OQE12" s="102"/>
      <c r="OQF12" s="102"/>
      <c r="OQG12" s="97"/>
      <c r="OQH12" s="100"/>
      <c r="OQI12" s="101"/>
      <c r="OQJ12" s="100"/>
      <c r="OQK12" s="100"/>
      <c r="OQL12" s="100"/>
      <c r="OQM12" s="100"/>
      <c r="OQN12" s="99"/>
      <c r="OQO12" s="97"/>
      <c r="OQP12" s="97"/>
      <c r="OQQ12" s="102"/>
      <c r="OQR12" s="102"/>
      <c r="OQS12" s="97"/>
      <c r="OQT12" s="100"/>
      <c r="OQU12" s="101"/>
      <c r="OQV12" s="100"/>
      <c r="OQW12" s="100"/>
      <c r="OQX12" s="100"/>
      <c r="OQY12" s="100"/>
      <c r="OQZ12" s="99"/>
      <c r="ORA12" s="97"/>
      <c r="ORB12" s="97"/>
      <c r="ORC12" s="102"/>
      <c r="ORD12" s="102"/>
      <c r="ORE12" s="97"/>
      <c r="ORF12" s="100"/>
      <c r="ORG12" s="101"/>
      <c r="ORH12" s="100"/>
      <c r="ORI12" s="100"/>
      <c r="ORJ12" s="100"/>
      <c r="ORK12" s="100"/>
      <c r="ORL12" s="99"/>
      <c r="ORM12" s="97"/>
      <c r="ORN12" s="97"/>
      <c r="ORO12" s="102"/>
      <c r="ORP12" s="102"/>
      <c r="ORQ12" s="97"/>
      <c r="ORR12" s="100"/>
      <c r="ORS12" s="101"/>
      <c r="ORT12" s="100"/>
      <c r="ORU12" s="100"/>
      <c r="ORV12" s="100"/>
      <c r="ORW12" s="100"/>
      <c r="ORX12" s="99"/>
      <c r="ORY12" s="97"/>
      <c r="ORZ12" s="97"/>
      <c r="OSA12" s="102"/>
      <c r="OSB12" s="102"/>
      <c r="OSC12" s="97"/>
      <c r="OSD12" s="100"/>
      <c r="OSE12" s="101"/>
      <c r="OSF12" s="100"/>
      <c r="OSG12" s="100"/>
      <c r="OSH12" s="100"/>
      <c r="OSI12" s="100"/>
      <c r="OSJ12" s="99"/>
      <c r="OSK12" s="97"/>
      <c r="OSL12" s="97"/>
      <c r="OSM12" s="102"/>
      <c r="OSN12" s="102"/>
      <c r="OSO12" s="97"/>
      <c r="OSP12" s="100"/>
      <c r="OSQ12" s="101"/>
      <c r="OSR12" s="100"/>
      <c r="OSS12" s="100"/>
      <c r="OST12" s="100"/>
      <c r="OSU12" s="100"/>
      <c r="OSV12" s="99"/>
      <c r="OSW12" s="97"/>
      <c r="OSX12" s="97"/>
      <c r="OSY12" s="102"/>
      <c r="OSZ12" s="102"/>
      <c r="OTA12" s="97"/>
      <c r="OTB12" s="100"/>
      <c r="OTC12" s="101"/>
      <c r="OTD12" s="100"/>
      <c r="OTE12" s="100"/>
      <c r="OTF12" s="100"/>
      <c r="OTG12" s="100"/>
      <c r="OTH12" s="99"/>
      <c r="OTI12" s="97"/>
      <c r="OTJ12" s="97"/>
      <c r="OTK12" s="102"/>
      <c r="OTL12" s="102"/>
      <c r="OTM12" s="97"/>
      <c r="OTN12" s="100"/>
      <c r="OTO12" s="101"/>
      <c r="OTP12" s="100"/>
      <c r="OTQ12" s="100"/>
      <c r="OTR12" s="100"/>
      <c r="OTS12" s="100"/>
      <c r="OTT12" s="99"/>
      <c r="OTU12" s="97"/>
      <c r="OTV12" s="97"/>
      <c r="OTW12" s="102"/>
      <c r="OTX12" s="102"/>
      <c r="OTY12" s="97"/>
      <c r="OTZ12" s="100"/>
      <c r="OUA12" s="101"/>
      <c r="OUB12" s="100"/>
      <c r="OUC12" s="100"/>
      <c r="OUD12" s="100"/>
      <c r="OUE12" s="100"/>
      <c r="OUF12" s="99"/>
      <c r="OUG12" s="97"/>
      <c r="OUH12" s="97"/>
      <c r="OUI12" s="102"/>
      <c r="OUJ12" s="102"/>
      <c r="OUK12" s="97"/>
      <c r="OUL12" s="100"/>
      <c r="OUM12" s="101"/>
      <c r="OUN12" s="100"/>
      <c r="OUO12" s="100"/>
      <c r="OUP12" s="100"/>
      <c r="OUQ12" s="100"/>
      <c r="OUR12" s="99"/>
      <c r="OUS12" s="97"/>
      <c r="OUT12" s="97"/>
      <c r="OUU12" s="102"/>
      <c r="OUV12" s="102"/>
      <c r="OUW12" s="97"/>
      <c r="OUX12" s="100"/>
      <c r="OUY12" s="101"/>
      <c r="OUZ12" s="100"/>
      <c r="OVA12" s="100"/>
      <c r="OVB12" s="100"/>
      <c r="OVC12" s="100"/>
      <c r="OVD12" s="99"/>
      <c r="OVE12" s="97"/>
      <c r="OVF12" s="97"/>
      <c r="OVG12" s="102"/>
      <c r="OVH12" s="102"/>
      <c r="OVI12" s="97"/>
      <c r="OVJ12" s="100"/>
      <c r="OVK12" s="101"/>
      <c r="OVL12" s="100"/>
      <c r="OVM12" s="100"/>
      <c r="OVN12" s="100"/>
      <c r="OVO12" s="100"/>
      <c r="OVP12" s="99"/>
      <c r="OVQ12" s="97"/>
      <c r="OVR12" s="97"/>
      <c r="OVS12" s="102"/>
      <c r="OVT12" s="102"/>
      <c r="OVU12" s="97"/>
      <c r="OVV12" s="100"/>
      <c r="OVW12" s="101"/>
      <c r="OVX12" s="100"/>
      <c r="OVY12" s="100"/>
      <c r="OVZ12" s="100"/>
      <c r="OWA12" s="100"/>
      <c r="OWB12" s="99"/>
      <c r="OWC12" s="97"/>
      <c r="OWD12" s="97"/>
      <c r="OWE12" s="102"/>
      <c r="OWF12" s="102"/>
      <c r="OWG12" s="97"/>
      <c r="OWH12" s="100"/>
      <c r="OWI12" s="101"/>
      <c r="OWJ12" s="100"/>
      <c r="OWK12" s="100"/>
      <c r="OWL12" s="100"/>
      <c r="OWM12" s="100"/>
      <c r="OWN12" s="99"/>
      <c r="OWO12" s="97"/>
      <c r="OWP12" s="97"/>
      <c r="OWQ12" s="102"/>
      <c r="OWR12" s="102"/>
      <c r="OWS12" s="97"/>
      <c r="OWT12" s="100"/>
      <c r="OWU12" s="101"/>
      <c r="OWV12" s="100"/>
      <c r="OWW12" s="100"/>
      <c r="OWX12" s="100"/>
      <c r="OWY12" s="100"/>
      <c r="OWZ12" s="99"/>
      <c r="OXA12" s="97"/>
      <c r="OXB12" s="97"/>
      <c r="OXC12" s="102"/>
      <c r="OXD12" s="102"/>
      <c r="OXE12" s="97"/>
      <c r="OXF12" s="100"/>
      <c r="OXG12" s="101"/>
      <c r="OXH12" s="100"/>
      <c r="OXI12" s="100"/>
      <c r="OXJ12" s="100"/>
      <c r="OXK12" s="100"/>
      <c r="OXL12" s="99"/>
      <c r="OXM12" s="97"/>
      <c r="OXN12" s="97"/>
      <c r="OXO12" s="102"/>
      <c r="OXP12" s="102"/>
      <c r="OXQ12" s="97"/>
      <c r="OXR12" s="100"/>
      <c r="OXS12" s="101"/>
      <c r="OXT12" s="100"/>
      <c r="OXU12" s="100"/>
      <c r="OXV12" s="100"/>
      <c r="OXW12" s="100"/>
      <c r="OXX12" s="99"/>
      <c r="OXY12" s="97"/>
      <c r="OXZ12" s="97"/>
      <c r="OYA12" s="102"/>
      <c r="OYB12" s="102"/>
      <c r="OYC12" s="97"/>
      <c r="OYD12" s="100"/>
      <c r="OYE12" s="101"/>
      <c r="OYF12" s="100"/>
      <c r="OYG12" s="100"/>
      <c r="OYH12" s="100"/>
      <c r="OYI12" s="100"/>
      <c r="OYJ12" s="99"/>
      <c r="OYK12" s="97"/>
      <c r="OYL12" s="97"/>
      <c r="OYM12" s="102"/>
      <c r="OYN12" s="102"/>
      <c r="OYO12" s="97"/>
      <c r="OYP12" s="100"/>
      <c r="OYQ12" s="101"/>
      <c r="OYR12" s="100"/>
      <c r="OYS12" s="100"/>
      <c r="OYT12" s="100"/>
      <c r="OYU12" s="100"/>
      <c r="OYV12" s="99"/>
      <c r="OYW12" s="97"/>
      <c r="OYX12" s="97"/>
      <c r="OYY12" s="102"/>
      <c r="OYZ12" s="102"/>
      <c r="OZA12" s="97"/>
      <c r="OZB12" s="100"/>
      <c r="OZC12" s="101"/>
      <c r="OZD12" s="100"/>
      <c r="OZE12" s="100"/>
      <c r="OZF12" s="100"/>
      <c r="OZG12" s="100"/>
      <c r="OZH12" s="99"/>
      <c r="OZI12" s="97"/>
      <c r="OZJ12" s="97"/>
      <c r="OZK12" s="102"/>
      <c r="OZL12" s="102"/>
      <c r="OZM12" s="97"/>
      <c r="OZN12" s="100"/>
      <c r="OZO12" s="101"/>
      <c r="OZP12" s="100"/>
      <c r="OZQ12" s="100"/>
      <c r="OZR12" s="100"/>
      <c r="OZS12" s="100"/>
      <c r="OZT12" s="99"/>
      <c r="OZU12" s="97"/>
      <c r="OZV12" s="97"/>
      <c r="OZW12" s="102"/>
      <c r="OZX12" s="102"/>
      <c r="OZY12" s="97"/>
      <c r="OZZ12" s="100"/>
      <c r="PAA12" s="101"/>
      <c r="PAB12" s="100"/>
      <c r="PAC12" s="100"/>
      <c r="PAD12" s="100"/>
      <c r="PAE12" s="100"/>
      <c r="PAF12" s="99"/>
      <c r="PAG12" s="97"/>
      <c r="PAH12" s="97"/>
      <c r="PAI12" s="102"/>
      <c r="PAJ12" s="102"/>
      <c r="PAK12" s="97"/>
      <c r="PAL12" s="100"/>
      <c r="PAM12" s="101"/>
      <c r="PAN12" s="100"/>
      <c r="PAO12" s="100"/>
      <c r="PAP12" s="100"/>
      <c r="PAQ12" s="100"/>
      <c r="PAR12" s="99"/>
      <c r="PAS12" s="97"/>
      <c r="PAT12" s="97"/>
      <c r="PAU12" s="102"/>
      <c r="PAV12" s="102"/>
      <c r="PAW12" s="97"/>
      <c r="PAX12" s="100"/>
      <c r="PAY12" s="101"/>
      <c r="PAZ12" s="100"/>
      <c r="PBA12" s="100"/>
      <c r="PBB12" s="100"/>
      <c r="PBC12" s="100"/>
      <c r="PBD12" s="99"/>
      <c r="PBE12" s="97"/>
      <c r="PBF12" s="97"/>
      <c r="PBG12" s="102"/>
      <c r="PBH12" s="102"/>
      <c r="PBI12" s="97"/>
      <c r="PBJ12" s="100"/>
      <c r="PBK12" s="101"/>
      <c r="PBL12" s="100"/>
      <c r="PBM12" s="100"/>
      <c r="PBN12" s="100"/>
      <c r="PBO12" s="100"/>
      <c r="PBP12" s="99"/>
      <c r="PBQ12" s="97"/>
      <c r="PBR12" s="97"/>
      <c r="PBS12" s="102"/>
      <c r="PBT12" s="102"/>
      <c r="PBU12" s="97"/>
      <c r="PBV12" s="100"/>
      <c r="PBW12" s="101"/>
      <c r="PBX12" s="100"/>
      <c r="PBY12" s="100"/>
      <c r="PBZ12" s="100"/>
      <c r="PCA12" s="100"/>
      <c r="PCB12" s="99"/>
      <c r="PCC12" s="97"/>
      <c r="PCD12" s="97"/>
      <c r="PCE12" s="102"/>
      <c r="PCF12" s="102"/>
      <c r="PCG12" s="97"/>
      <c r="PCH12" s="100"/>
      <c r="PCI12" s="101"/>
      <c r="PCJ12" s="100"/>
      <c r="PCK12" s="100"/>
      <c r="PCL12" s="100"/>
      <c r="PCM12" s="100"/>
      <c r="PCN12" s="99"/>
      <c r="PCO12" s="97"/>
      <c r="PCP12" s="97"/>
      <c r="PCQ12" s="102"/>
      <c r="PCR12" s="102"/>
      <c r="PCS12" s="97"/>
      <c r="PCT12" s="100"/>
      <c r="PCU12" s="101"/>
      <c r="PCV12" s="100"/>
      <c r="PCW12" s="100"/>
      <c r="PCX12" s="100"/>
      <c r="PCY12" s="100"/>
      <c r="PCZ12" s="99"/>
      <c r="PDA12" s="97"/>
      <c r="PDB12" s="97"/>
      <c r="PDC12" s="102"/>
      <c r="PDD12" s="102"/>
      <c r="PDE12" s="97"/>
      <c r="PDF12" s="100"/>
      <c r="PDG12" s="101"/>
      <c r="PDH12" s="100"/>
      <c r="PDI12" s="100"/>
      <c r="PDJ12" s="100"/>
      <c r="PDK12" s="100"/>
      <c r="PDL12" s="99"/>
      <c r="PDM12" s="97"/>
      <c r="PDN12" s="97"/>
      <c r="PDO12" s="102"/>
      <c r="PDP12" s="102"/>
      <c r="PDQ12" s="97"/>
      <c r="PDR12" s="100"/>
      <c r="PDS12" s="101"/>
      <c r="PDT12" s="100"/>
      <c r="PDU12" s="100"/>
      <c r="PDV12" s="100"/>
      <c r="PDW12" s="100"/>
      <c r="PDX12" s="99"/>
      <c r="PDY12" s="97"/>
      <c r="PDZ12" s="97"/>
      <c r="PEA12" s="102"/>
      <c r="PEB12" s="102"/>
      <c r="PEC12" s="97"/>
      <c r="PED12" s="100"/>
      <c r="PEE12" s="101"/>
      <c r="PEF12" s="100"/>
      <c r="PEG12" s="100"/>
      <c r="PEH12" s="100"/>
      <c r="PEI12" s="100"/>
      <c r="PEJ12" s="99"/>
      <c r="PEK12" s="97"/>
      <c r="PEL12" s="97"/>
      <c r="PEM12" s="102"/>
      <c r="PEN12" s="102"/>
      <c r="PEO12" s="97"/>
      <c r="PEP12" s="100"/>
      <c r="PEQ12" s="101"/>
      <c r="PER12" s="100"/>
      <c r="PES12" s="100"/>
      <c r="PET12" s="100"/>
      <c r="PEU12" s="100"/>
      <c r="PEV12" s="99"/>
      <c r="PEW12" s="97"/>
      <c r="PEX12" s="97"/>
      <c r="PEY12" s="102"/>
      <c r="PEZ12" s="102"/>
      <c r="PFA12" s="97"/>
      <c r="PFB12" s="100"/>
      <c r="PFC12" s="101"/>
      <c r="PFD12" s="100"/>
      <c r="PFE12" s="100"/>
      <c r="PFF12" s="100"/>
      <c r="PFG12" s="100"/>
      <c r="PFH12" s="99"/>
      <c r="PFI12" s="97"/>
      <c r="PFJ12" s="97"/>
      <c r="PFK12" s="102"/>
      <c r="PFL12" s="102"/>
      <c r="PFM12" s="97"/>
      <c r="PFN12" s="100"/>
      <c r="PFO12" s="101"/>
      <c r="PFP12" s="100"/>
      <c r="PFQ12" s="100"/>
      <c r="PFR12" s="100"/>
      <c r="PFS12" s="100"/>
      <c r="PFT12" s="99"/>
      <c r="PFU12" s="97"/>
      <c r="PFV12" s="97"/>
      <c r="PFW12" s="102"/>
      <c r="PFX12" s="102"/>
      <c r="PFY12" s="97"/>
      <c r="PFZ12" s="100"/>
      <c r="PGA12" s="101"/>
      <c r="PGB12" s="100"/>
      <c r="PGC12" s="100"/>
      <c r="PGD12" s="100"/>
      <c r="PGE12" s="100"/>
      <c r="PGF12" s="99"/>
      <c r="PGG12" s="97"/>
      <c r="PGH12" s="97"/>
      <c r="PGI12" s="102"/>
      <c r="PGJ12" s="102"/>
      <c r="PGK12" s="97"/>
      <c r="PGL12" s="100"/>
      <c r="PGM12" s="101"/>
      <c r="PGN12" s="100"/>
      <c r="PGO12" s="100"/>
      <c r="PGP12" s="100"/>
      <c r="PGQ12" s="100"/>
      <c r="PGR12" s="99"/>
      <c r="PGS12" s="97"/>
      <c r="PGT12" s="97"/>
      <c r="PGU12" s="102"/>
      <c r="PGV12" s="102"/>
      <c r="PGW12" s="97"/>
      <c r="PGX12" s="100"/>
      <c r="PGY12" s="101"/>
      <c r="PGZ12" s="100"/>
      <c r="PHA12" s="100"/>
      <c r="PHB12" s="100"/>
      <c r="PHC12" s="100"/>
      <c r="PHD12" s="99"/>
      <c r="PHE12" s="97"/>
      <c r="PHF12" s="97"/>
      <c r="PHG12" s="102"/>
      <c r="PHH12" s="102"/>
      <c r="PHI12" s="97"/>
      <c r="PHJ12" s="100"/>
      <c r="PHK12" s="101"/>
      <c r="PHL12" s="100"/>
      <c r="PHM12" s="100"/>
      <c r="PHN12" s="100"/>
      <c r="PHO12" s="100"/>
      <c r="PHP12" s="99"/>
      <c r="PHQ12" s="97"/>
      <c r="PHR12" s="97"/>
      <c r="PHS12" s="102"/>
      <c r="PHT12" s="102"/>
      <c r="PHU12" s="97"/>
      <c r="PHV12" s="100"/>
      <c r="PHW12" s="101"/>
      <c r="PHX12" s="100"/>
      <c r="PHY12" s="100"/>
      <c r="PHZ12" s="100"/>
      <c r="PIA12" s="100"/>
      <c r="PIB12" s="99"/>
      <c r="PIC12" s="97"/>
      <c r="PID12" s="97"/>
      <c r="PIE12" s="102"/>
      <c r="PIF12" s="102"/>
      <c r="PIG12" s="97"/>
      <c r="PIH12" s="100"/>
      <c r="PII12" s="101"/>
      <c r="PIJ12" s="100"/>
      <c r="PIK12" s="100"/>
      <c r="PIL12" s="100"/>
      <c r="PIM12" s="100"/>
      <c r="PIN12" s="99"/>
      <c r="PIO12" s="97"/>
      <c r="PIP12" s="97"/>
      <c r="PIQ12" s="102"/>
      <c r="PIR12" s="102"/>
      <c r="PIS12" s="97"/>
      <c r="PIT12" s="100"/>
      <c r="PIU12" s="101"/>
      <c r="PIV12" s="100"/>
      <c r="PIW12" s="100"/>
      <c r="PIX12" s="100"/>
      <c r="PIY12" s="100"/>
      <c r="PIZ12" s="99"/>
      <c r="PJA12" s="97"/>
      <c r="PJB12" s="97"/>
      <c r="PJC12" s="102"/>
      <c r="PJD12" s="102"/>
      <c r="PJE12" s="97"/>
      <c r="PJF12" s="100"/>
      <c r="PJG12" s="101"/>
      <c r="PJH12" s="100"/>
      <c r="PJI12" s="100"/>
      <c r="PJJ12" s="100"/>
      <c r="PJK12" s="100"/>
      <c r="PJL12" s="99"/>
      <c r="PJM12" s="97"/>
      <c r="PJN12" s="97"/>
      <c r="PJO12" s="102"/>
      <c r="PJP12" s="102"/>
      <c r="PJQ12" s="97"/>
      <c r="PJR12" s="100"/>
      <c r="PJS12" s="101"/>
      <c r="PJT12" s="100"/>
      <c r="PJU12" s="100"/>
      <c r="PJV12" s="100"/>
      <c r="PJW12" s="100"/>
      <c r="PJX12" s="99"/>
      <c r="PJY12" s="97"/>
      <c r="PJZ12" s="97"/>
      <c r="PKA12" s="102"/>
      <c r="PKB12" s="102"/>
      <c r="PKC12" s="97"/>
      <c r="PKD12" s="100"/>
      <c r="PKE12" s="101"/>
      <c r="PKF12" s="100"/>
      <c r="PKG12" s="100"/>
      <c r="PKH12" s="100"/>
      <c r="PKI12" s="100"/>
      <c r="PKJ12" s="99"/>
      <c r="PKK12" s="97"/>
      <c r="PKL12" s="97"/>
      <c r="PKM12" s="102"/>
      <c r="PKN12" s="102"/>
      <c r="PKO12" s="97"/>
      <c r="PKP12" s="100"/>
      <c r="PKQ12" s="101"/>
      <c r="PKR12" s="100"/>
      <c r="PKS12" s="100"/>
      <c r="PKT12" s="100"/>
      <c r="PKU12" s="100"/>
      <c r="PKV12" s="99"/>
      <c r="PKW12" s="97"/>
      <c r="PKX12" s="97"/>
      <c r="PKY12" s="102"/>
      <c r="PKZ12" s="102"/>
      <c r="PLA12" s="97"/>
      <c r="PLB12" s="100"/>
      <c r="PLC12" s="101"/>
      <c r="PLD12" s="100"/>
      <c r="PLE12" s="100"/>
      <c r="PLF12" s="100"/>
      <c r="PLG12" s="100"/>
      <c r="PLH12" s="99"/>
      <c r="PLI12" s="97"/>
      <c r="PLJ12" s="97"/>
      <c r="PLK12" s="102"/>
      <c r="PLL12" s="102"/>
      <c r="PLM12" s="97"/>
      <c r="PLN12" s="100"/>
      <c r="PLO12" s="101"/>
      <c r="PLP12" s="100"/>
      <c r="PLQ12" s="100"/>
      <c r="PLR12" s="100"/>
      <c r="PLS12" s="100"/>
      <c r="PLT12" s="99"/>
      <c r="PLU12" s="97"/>
      <c r="PLV12" s="97"/>
      <c r="PLW12" s="102"/>
      <c r="PLX12" s="102"/>
      <c r="PLY12" s="97"/>
      <c r="PLZ12" s="100"/>
      <c r="PMA12" s="101"/>
      <c r="PMB12" s="100"/>
      <c r="PMC12" s="100"/>
      <c r="PMD12" s="100"/>
      <c r="PME12" s="100"/>
      <c r="PMF12" s="99"/>
      <c r="PMG12" s="97"/>
      <c r="PMH12" s="97"/>
      <c r="PMI12" s="102"/>
      <c r="PMJ12" s="102"/>
      <c r="PMK12" s="97"/>
      <c r="PML12" s="100"/>
      <c r="PMM12" s="101"/>
      <c r="PMN12" s="100"/>
      <c r="PMO12" s="100"/>
      <c r="PMP12" s="100"/>
      <c r="PMQ12" s="100"/>
      <c r="PMR12" s="99"/>
      <c r="PMS12" s="97"/>
      <c r="PMT12" s="97"/>
      <c r="PMU12" s="102"/>
      <c r="PMV12" s="102"/>
      <c r="PMW12" s="97"/>
      <c r="PMX12" s="100"/>
      <c r="PMY12" s="101"/>
      <c r="PMZ12" s="100"/>
      <c r="PNA12" s="100"/>
      <c r="PNB12" s="100"/>
      <c r="PNC12" s="100"/>
      <c r="PND12" s="99"/>
      <c r="PNE12" s="97"/>
      <c r="PNF12" s="97"/>
      <c r="PNG12" s="102"/>
      <c r="PNH12" s="102"/>
      <c r="PNI12" s="97"/>
      <c r="PNJ12" s="100"/>
      <c r="PNK12" s="101"/>
      <c r="PNL12" s="100"/>
      <c r="PNM12" s="100"/>
      <c r="PNN12" s="100"/>
      <c r="PNO12" s="100"/>
      <c r="PNP12" s="99"/>
      <c r="PNQ12" s="97"/>
      <c r="PNR12" s="97"/>
      <c r="PNS12" s="102"/>
      <c r="PNT12" s="102"/>
      <c r="PNU12" s="97"/>
      <c r="PNV12" s="100"/>
      <c r="PNW12" s="101"/>
      <c r="PNX12" s="100"/>
      <c r="PNY12" s="100"/>
      <c r="PNZ12" s="100"/>
      <c r="POA12" s="100"/>
      <c r="POB12" s="99"/>
      <c r="POC12" s="97"/>
      <c r="POD12" s="97"/>
      <c r="POE12" s="102"/>
      <c r="POF12" s="102"/>
      <c r="POG12" s="97"/>
      <c r="POH12" s="100"/>
      <c r="POI12" s="101"/>
      <c r="POJ12" s="100"/>
      <c r="POK12" s="100"/>
      <c r="POL12" s="100"/>
      <c r="POM12" s="100"/>
      <c r="PON12" s="99"/>
      <c r="POO12" s="97"/>
      <c r="POP12" s="97"/>
      <c r="POQ12" s="102"/>
      <c r="POR12" s="102"/>
      <c r="POS12" s="97"/>
      <c r="POT12" s="100"/>
      <c r="POU12" s="101"/>
      <c r="POV12" s="100"/>
      <c r="POW12" s="100"/>
      <c r="POX12" s="100"/>
      <c r="POY12" s="100"/>
      <c r="POZ12" s="99"/>
      <c r="PPA12" s="97"/>
      <c r="PPB12" s="97"/>
      <c r="PPC12" s="102"/>
      <c r="PPD12" s="102"/>
      <c r="PPE12" s="97"/>
      <c r="PPF12" s="100"/>
      <c r="PPG12" s="101"/>
      <c r="PPH12" s="100"/>
      <c r="PPI12" s="100"/>
      <c r="PPJ12" s="100"/>
      <c r="PPK12" s="100"/>
      <c r="PPL12" s="99"/>
      <c r="PPM12" s="97"/>
      <c r="PPN12" s="97"/>
      <c r="PPO12" s="102"/>
      <c r="PPP12" s="102"/>
      <c r="PPQ12" s="97"/>
      <c r="PPR12" s="100"/>
      <c r="PPS12" s="101"/>
      <c r="PPT12" s="100"/>
      <c r="PPU12" s="100"/>
      <c r="PPV12" s="100"/>
      <c r="PPW12" s="100"/>
      <c r="PPX12" s="99"/>
      <c r="PPY12" s="97"/>
      <c r="PPZ12" s="97"/>
      <c r="PQA12" s="102"/>
      <c r="PQB12" s="102"/>
      <c r="PQC12" s="97"/>
      <c r="PQD12" s="100"/>
      <c r="PQE12" s="101"/>
      <c r="PQF12" s="100"/>
      <c r="PQG12" s="100"/>
      <c r="PQH12" s="100"/>
      <c r="PQI12" s="100"/>
      <c r="PQJ12" s="99"/>
      <c r="PQK12" s="97"/>
      <c r="PQL12" s="97"/>
      <c r="PQM12" s="102"/>
      <c r="PQN12" s="102"/>
      <c r="PQO12" s="97"/>
      <c r="PQP12" s="100"/>
      <c r="PQQ12" s="101"/>
      <c r="PQR12" s="100"/>
      <c r="PQS12" s="100"/>
      <c r="PQT12" s="100"/>
      <c r="PQU12" s="100"/>
      <c r="PQV12" s="99"/>
      <c r="PQW12" s="97"/>
      <c r="PQX12" s="97"/>
      <c r="PQY12" s="102"/>
      <c r="PQZ12" s="102"/>
      <c r="PRA12" s="97"/>
      <c r="PRB12" s="100"/>
      <c r="PRC12" s="101"/>
      <c r="PRD12" s="100"/>
      <c r="PRE12" s="100"/>
      <c r="PRF12" s="100"/>
      <c r="PRG12" s="100"/>
      <c r="PRH12" s="99"/>
      <c r="PRI12" s="97"/>
      <c r="PRJ12" s="97"/>
      <c r="PRK12" s="102"/>
      <c r="PRL12" s="102"/>
      <c r="PRM12" s="97"/>
      <c r="PRN12" s="100"/>
      <c r="PRO12" s="101"/>
      <c r="PRP12" s="100"/>
      <c r="PRQ12" s="100"/>
      <c r="PRR12" s="100"/>
      <c r="PRS12" s="100"/>
      <c r="PRT12" s="99"/>
      <c r="PRU12" s="97"/>
      <c r="PRV12" s="97"/>
      <c r="PRW12" s="102"/>
      <c r="PRX12" s="102"/>
      <c r="PRY12" s="97"/>
      <c r="PRZ12" s="100"/>
      <c r="PSA12" s="101"/>
      <c r="PSB12" s="100"/>
      <c r="PSC12" s="100"/>
      <c r="PSD12" s="100"/>
      <c r="PSE12" s="100"/>
      <c r="PSF12" s="99"/>
      <c r="PSG12" s="97"/>
      <c r="PSH12" s="97"/>
      <c r="PSI12" s="102"/>
      <c r="PSJ12" s="102"/>
      <c r="PSK12" s="97"/>
      <c r="PSL12" s="100"/>
      <c r="PSM12" s="101"/>
      <c r="PSN12" s="100"/>
      <c r="PSO12" s="100"/>
      <c r="PSP12" s="100"/>
      <c r="PSQ12" s="100"/>
      <c r="PSR12" s="99"/>
      <c r="PSS12" s="97"/>
      <c r="PST12" s="97"/>
      <c r="PSU12" s="102"/>
      <c r="PSV12" s="102"/>
      <c r="PSW12" s="97"/>
      <c r="PSX12" s="100"/>
      <c r="PSY12" s="101"/>
      <c r="PSZ12" s="100"/>
      <c r="PTA12" s="100"/>
      <c r="PTB12" s="100"/>
      <c r="PTC12" s="100"/>
      <c r="PTD12" s="99"/>
      <c r="PTE12" s="97"/>
      <c r="PTF12" s="97"/>
      <c r="PTG12" s="102"/>
      <c r="PTH12" s="102"/>
      <c r="PTI12" s="97"/>
      <c r="PTJ12" s="100"/>
      <c r="PTK12" s="101"/>
      <c r="PTL12" s="100"/>
      <c r="PTM12" s="100"/>
      <c r="PTN12" s="100"/>
      <c r="PTO12" s="100"/>
      <c r="PTP12" s="99"/>
      <c r="PTQ12" s="97"/>
      <c r="PTR12" s="97"/>
      <c r="PTS12" s="102"/>
      <c r="PTT12" s="102"/>
      <c r="PTU12" s="97"/>
      <c r="PTV12" s="100"/>
      <c r="PTW12" s="101"/>
      <c r="PTX12" s="100"/>
      <c r="PTY12" s="100"/>
      <c r="PTZ12" s="100"/>
      <c r="PUA12" s="100"/>
      <c r="PUB12" s="99"/>
      <c r="PUC12" s="97"/>
      <c r="PUD12" s="97"/>
      <c r="PUE12" s="102"/>
      <c r="PUF12" s="102"/>
      <c r="PUG12" s="97"/>
      <c r="PUH12" s="100"/>
      <c r="PUI12" s="101"/>
      <c r="PUJ12" s="100"/>
      <c r="PUK12" s="100"/>
      <c r="PUL12" s="100"/>
      <c r="PUM12" s="100"/>
      <c r="PUN12" s="99"/>
      <c r="PUO12" s="97"/>
      <c r="PUP12" s="97"/>
      <c r="PUQ12" s="102"/>
      <c r="PUR12" s="102"/>
      <c r="PUS12" s="97"/>
      <c r="PUT12" s="100"/>
      <c r="PUU12" s="101"/>
      <c r="PUV12" s="100"/>
      <c r="PUW12" s="100"/>
      <c r="PUX12" s="100"/>
      <c r="PUY12" s="100"/>
      <c r="PUZ12" s="99"/>
      <c r="PVA12" s="97"/>
      <c r="PVB12" s="97"/>
      <c r="PVC12" s="102"/>
      <c r="PVD12" s="102"/>
      <c r="PVE12" s="97"/>
      <c r="PVF12" s="100"/>
      <c r="PVG12" s="101"/>
      <c r="PVH12" s="100"/>
      <c r="PVI12" s="100"/>
      <c r="PVJ12" s="100"/>
      <c r="PVK12" s="100"/>
      <c r="PVL12" s="99"/>
      <c r="PVM12" s="97"/>
      <c r="PVN12" s="97"/>
      <c r="PVO12" s="102"/>
      <c r="PVP12" s="102"/>
      <c r="PVQ12" s="97"/>
      <c r="PVR12" s="100"/>
      <c r="PVS12" s="101"/>
      <c r="PVT12" s="100"/>
      <c r="PVU12" s="100"/>
      <c r="PVV12" s="100"/>
      <c r="PVW12" s="100"/>
      <c r="PVX12" s="99"/>
      <c r="PVY12" s="97"/>
      <c r="PVZ12" s="97"/>
      <c r="PWA12" s="102"/>
      <c r="PWB12" s="102"/>
      <c r="PWC12" s="97"/>
      <c r="PWD12" s="100"/>
      <c r="PWE12" s="101"/>
      <c r="PWF12" s="100"/>
      <c r="PWG12" s="100"/>
      <c r="PWH12" s="100"/>
      <c r="PWI12" s="100"/>
      <c r="PWJ12" s="99"/>
      <c r="PWK12" s="97"/>
      <c r="PWL12" s="97"/>
      <c r="PWM12" s="102"/>
      <c r="PWN12" s="102"/>
      <c r="PWO12" s="97"/>
      <c r="PWP12" s="100"/>
      <c r="PWQ12" s="101"/>
      <c r="PWR12" s="100"/>
      <c r="PWS12" s="100"/>
      <c r="PWT12" s="100"/>
      <c r="PWU12" s="100"/>
      <c r="PWV12" s="99"/>
      <c r="PWW12" s="97"/>
      <c r="PWX12" s="97"/>
      <c r="PWY12" s="102"/>
      <c r="PWZ12" s="102"/>
      <c r="PXA12" s="97"/>
      <c r="PXB12" s="100"/>
      <c r="PXC12" s="101"/>
      <c r="PXD12" s="100"/>
      <c r="PXE12" s="100"/>
      <c r="PXF12" s="100"/>
      <c r="PXG12" s="100"/>
      <c r="PXH12" s="99"/>
      <c r="PXI12" s="97"/>
      <c r="PXJ12" s="97"/>
      <c r="PXK12" s="102"/>
      <c r="PXL12" s="102"/>
      <c r="PXM12" s="97"/>
      <c r="PXN12" s="100"/>
      <c r="PXO12" s="101"/>
      <c r="PXP12" s="100"/>
      <c r="PXQ12" s="100"/>
      <c r="PXR12" s="100"/>
      <c r="PXS12" s="100"/>
      <c r="PXT12" s="99"/>
      <c r="PXU12" s="97"/>
      <c r="PXV12" s="97"/>
      <c r="PXW12" s="102"/>
      <c r="PXX12" s="102"/>
      <c r="PXY12" s="97"/>
      <c r="PXZ12" s="100"/>
      <c r="PYA12" s="101"/>
      <c r="PYB12" s="100"/>
      <c r="PYC12" s="100"/>
      <c r="PYD12" s="100"/>
      <c r="PYE12" s="100"/>
      <c r="PYF12" s="99"/>
      <c r="PYG12" s="97"/>
      <c r="PYH12" s="97"/>
      <c r="PYI12" s="102"/>
      <c r="PYJ12" s="102"/>
      <c r="PYK12" s="97"/>
      <c r="PYL12" s="100"/>
      <c r="PYM12" s="101"/>
      <c r="PYN12" s="100"/>
      <c r="PYO12" s="100"/>
      <c r="PYP12" s="100"/>
      <c r="PYQ12" s="100"/>
      <c r="PYR12" s="99"/>
      <c r="PYS12" s="97"/>
      <c r="PYT12" s="97"/>
      <c r="PYU12" s="102"/>
      <c r="PYV12" s="102"/>
      <c r="PYW12" s="97"/>
      <c r="PYX12" s="100"/>
      <c r="PYY12" s="101"/>
      <c r="PYZ12" s="100"/>
      <c r="PZA12" s="100"/>
      <c r="PZB12" s="100"/>
      <c r="PZC12" s="100"/>
      <c r="PZD12" s="99"/>
      <c r="PZE12" s="97"/>
      <c r="PZF12" s="97"/>
      <c r="PZG12" s="102"/>
      <c r="PZH12" s="102"/>
      <c r="PZI12" s="97"/>
      <c r="PZJ12" s="100"/>
      <c r="PZK12" s="101"/>
      <c r="PZL12" s="100"/>
      <c r="PZM12" s="100"/>
      <c r="PZN12" s="100"/>
      <c r="PZO12" s="100"/>
      <c r="PZP12" s="99"/>
      <c r="PZQ12" s="97"/>
      <c r="PZR12" s="97"/>
      <c r="PZS12" s="102"/>
      <c r="PZT12" s="102"/>
      <c r="PZU12" s="97"/>
      <c r="PZV12" s="100"/>
      <c r="PZW12" s="101"/>
      <c r="PZX12" s="100"/>
      <c r="PZY12" s="100"/>
      <c r="PZZ12" s="100"/>
      <c r="QAA12" s="100"/>
      <c r="QAB12" s="99"/>
      <c r="QAC12" s="97"/>
      <c r="QAD12" s="97"/>
      <c r="QAE12" s="102"/>
      <c r="QAF12" s="102"/>
      <c r="QAG12" s="97"/>
      <c r="QAH12" s="100"/>
      <c r="QAI12" s="101"/>
      <c r="QAJ12" s="100"/>
      <c r="QAK12" s="100"/>
      <c r="QAL12" s="100"/>
      <c r="QAM12" s="100"/>
      <c r="QAN12" s="99"/>
      <c r="QAO12" s="97"/>
      <c r="QAP12" s="97"/>
      <c r="QAQ12" s="102"/>
      <c r="QAR12" s="102"/>
      <c r="QAS12" s="97"/>
      <c r="QAT12" s="100"/>
      <c r="QAU12" s="101"/>
      <c r="QAV12" s="100"/>
      <c r="QAW12" s="100"/>
      <c r="QAX12" s="100"/>
      <c r="QAY12" s="100"/>
      <c r="QAZ12" s="99"/>
      <c r="QBA12" s="97"/>
      <c r="QBB12" s="97"/>
      <c r="QBC12" s="102"/>
      <c r="QBD12" s="102"/>
      <c r="QBE12" s="97"/>
      <c r="QBF12" s="100"/>
      <c r="QBG12" s="101"/>
      <c r="QBH12" s="100"/>
      <c r="QBI12" s="100"/>
      <c r="QBJ12" s="100"/>
      <c r="QBK12" s="100"/>
      <c r="QBL12" s="99"/>
      <c r="QBM12" s="97"/>
      <c r="QBN12" s="97"/>
      <c r="QBO12" s="102"/>
      <c r="QBP12" s="102"/>
      <c r="QBQ12" s="97"/>
      <c r="QBR12" s="100"/>
      <c r="QBS12" s="101"/>
      <c r="QBT12" s="100"/>
      <c r="QBU12" s="100"/>
      <c r="QBV12" s="100"/>
      <c r="QBW12" s="100"/>
      <c r="QBX12" s="99"/>
      <c r="QBY12" s="97"/>
      <c r="QBZ12" s="97"/>
      <c r="QCA12" s="102"/>
      <c r="QCB12" s="102"/>
      <c r="QCC12" s="97"/>
      <c r="QCD12" s="100"/>
      <c r="QCE12" s="101"/>
      <c r="QCF12" s="100"/>
      <c r="QCG12" s="100"/>
      <c r="QCH12" s="100"/>
      <c r="QCI12" s="100"/>
      <c r="QCJ12" s="99"/>
      <c r="QCK12" s="97"/>
      <c r="QCL12" s="97"/>
      <c r="QCM12" s="102"/>
      <c r="QCN12" s="102"/>
      <c r="QCO12" s="97"/>
      <c r="QCP12" s="100"/>
      <c r="QCQ12" s="101"/>
      <c r="QCR12" s="100"/>
      <c r="QCS12" s="100"/>
      <c r="QCT12" s="100"/>
      <c r="QCU12" s="100"/>
      <c r="QCV12" s="99"/>
      <c r="QCW12" s="97"/>
      <c r="QCX12" s="97"/>
      <c r="QCY12" s="102"/>
      <c r="QCZ12" s="102"/>
      <c r="QDA12" s="97"/>
      <c r="QDB12" s="100"/>
      <c r="QDC12" s="101"/>
      <c r="QDD12" s="100"/>
      <c r="QDE12" s="100"/>
      <c r="QDF12" s="100"/>
      <c r="QDG12" s="100"/>
      <c r="QDH12" s="99"/>
      <c r="QDI12" s="97"/>
      <c r="QDJ12" s="97"/>
      <c r="QDK12" s="102"/>
      <c r="QDL12" s="102"/>
      <c r="QDM12" s="97"/>
      <c r="QDN12" s="100"/>
      <c r="QDO12" s="101"/>
      <c r="QDP12" s="100"/>
      <c r="QDQ12" s="100"/>
      <c r="QDR12" s="100"/>
      <c r="QDS12" s="100"/>
      <c r="QDT12" s="99"/>
      <c r="QDU12" s="97"/>
      <c r="QDV12" s="97"/>
      <c r="QDW12" s="102"/>
      <c r="QDX12" s="102"/>
      <c r="QDY12" s="97"/>
      <c r="QDZ12" s="100"/>
      <c r="QEA12" s="101"/>
      <c r="QEB12" s="100"/>
      <c r="QEC12" s="100"/>
      <c r="QED12" s="100"/>
      <c r="QEE12" s="100"/>
      <c r="QEF12" s="99"/>
      <c r="QEG12" s="97"/>
      <c r="QEH12" s="97"/>
      <c r="QEI12" s="102"/>
      <c r="QEJ12" s="102"/>
      <c r="QEK12" s="97"/>
      <c r="QEL12" s="100"/>
      <c r="QEM12" s="101"/>
      <c r="QEN12" s="100"/>
      <c r="QEO12" s="100"/>
      <c r="QEP12" s="100"/>
      <c r="QEQ12" s="100"/>
      <c r="QER12" s="99"/>
      <c r="QES12" s="97"/>
      <c r="QET12" s="97"/>
      <c r="QEU12" s="102"/>
      <c r="QEV12" s="102"/>
      <c r="QEW12" s="97"/>
      <c r="QEX12" s="100"/>
      <c r="QEY12" s="101"/>
      <c r="QEZ12" s="100"/>
      <c r="QFA12" s="100"/>
      <c r="QFB12" s="100"/>
      <c r="QFC12" s="100"/>
      <c r="QFD12" s="99"/>
      <c r="QFE12" s="97"/>
      <c r="QFF12" s="97"/>
      <c r="QFG12" s="102"/>
      <c r="QFH12" s="102"/>
      <c r="QFI12" s="97"/>
      <c r="QFJ12" s="100"/>
      <c r="QFK12" s="101"/>
      <c r="QFL12" s="100"/>
      <c r="QFM12" s="100"/>
      <c r="QFN12" s="100"/>
      <c r="QFO12" s="100"/>
      <c r="QFP12" s="99"/>
      <c r="QFQ12" s="97"/>
      <c r="QFR12" s="97"/>
      <c r="QFS12" s="102"/>
      <c r="QFT12" s="102"/>
      <c r="QFU12" s="97"/>
      <c r="QFV12" s="100"/>
      <c r="QFW12" s="101"/>
      <c r="QFX12" s="100"/>
      <c r="QFY12" s="100"/>
      <c r="QFZ12" s="100"/>
      <c r="QGA12" s="100"/>
      <c r="QGB12" s="99"/>
      <c r="QGC12" s="97"/>
      <c r="QGD12" s="97"/>
      <c r="QGE12" s="102"/>
      <c r="QGF12" s="102"/>
      <c r="QGG12" s="97"/>
      <c r="QGH12" s="100"/>
      <c r="QGI12" s="101"/>
      <c r="QGJ12" s="100"/>
      <c r="QGK12" s="100"/>
      <c r="QGL12" s="100"/>
      <c r="QGM12" s="100"/>
      <c r="QGN12" s="99"/>
      <c r="QGO12" s="97"/>
      <c r="QGP12" s="97"/>
      <c r="QGQ12" s="102"/>
      <c r="QGR12" s="102"/>
      <c r="QGS12" s="97"/>
      <c r="QGT12" s="100"/>
      <c r="QGU12" s="101"/>
      <c r="QGV12" s="100"/>
      <c r="QGW12" s="100"/>
      <c r="QGX12" s="100"/>
      <c r="QGY12" s="100"/>
      <c r="QGZ12" s="99"/>
      <c r="QHA12" s="97"/>
      <c r="QHB12" s="97"/>
      <c r="QHC12" s="102"/>
      <c r="QHD12" s="102"/>
      <c r="QHE12" s="97"/>
      <c r="QHF12" s="100"/>
      <c r="QHG12" s="101"/>
      <c r="QHH12" s="100"/>
      <c r="QHI12" s="100"/>
      <c r="QHJ12" s="100"/>
      <c r="QHK12" s="100"/>
      <c r="QHL12" s="99"/>
      <c r="QHM12" s="97"/>
      <c r="QHN12" s="97"/>
      <c r="QHO12" s="102"/>
      <c r="QHP12" s="102"/>
      <c r="QHQ12" s="97"/>
      <c r="QHR12" s="100"/>
      <c r="QHS12" s="101"/>
      <c r="QHT12" s="100"/>
      <c r="QHU12" s="100"/>
      <c r="QHV12" s="100"/>
      <c r="QHW12" s="100"/>
      <c r="QHX12" s="99"/>
      <c r="QHY12" s="97"/>
      <c r="QHZ12" s="97"/>
      <c r="QIA12" s="102"/>
      <c r="QIB12" s="102"/>
      <c r="QIC12" s="97"/>
      <c r="QID12" s="100"/>
      <c r="QIE12" s="101"/>
      <c r="QIF12" s="100"/>
      <c r="QIG12" s="100"/>
      <c r="QIH12" s="100"/>
      <c r="QII12" s="100"/>
      <c r="QIJ12" s="99"/>
      <c r="QIK12" s="97"/>
      <c r="QIL12" s="97"/>
      <c r="QIM12" s="102"/>
      <c r="QIN12" s="102"/>
      <c r="QIO12" s="97"/>
      <c r="QIP12" s="100"/>
      <c r="QIQ12" s="101"/>
      <c r="QIR12" s="100"/>
      <c r="QIS12" s="100"/>
      <c r="QIT12" s="100"/>
      <c r="QIU12" s="100"/>
      <c r="QIV12" s="99"/>
      <c r="QIW12" s="97"/>
      <c r="QIX12" s="97"/>
      <c r="QIY12" s="102"/>
      <c r="QIZ12" s="102"/>
      <c r="QJA12" s="97"/>
      <c r="QJB12" s="100"/>
      <c r="QJC12" s="101"/>
      <c r="QJD12" s="100"/>
      <c r="QJE12" s="100"/>
      <c r="QJF12" s="100"/>
      <c r="QJG12" s="100"/>
      <c r="QJH12" s="99"/>
      <c r="QJI12" s="97"/>
      <c r="QJJ12" s="97"/>
      <c r="QJK12" s="102"/>
      <c r="QJL12" s="102"/>
      <c r="QJM12" s="97"/>
      <c r="QJN12" s="100"/>
      <c r="QJO12" s="101"/>
      <c r="QJP12" s="100"/>
      <c r="QJQ12" s="100"/>
      <c r="QJR12" s="100"/>
      <c r="QJS12" s="100"/>
      <c r="QJT12" s="99"/>
      <c r="QJU12" s="97"/>
      <c r="QJV12" s="97"/>
      <c r="QJW12" s="102"/>
      <c r="QJX12" s="102"/>
      <c r="QJY12" s="97"/>
      <c r="QJZ12" s="100"/>
      <c r="QKA12" s="101"/>
      <c r="QKB12" s="100"/>
      <c r="QKC12" s="100"/>
      <c r="QKD12" s="100"/>
      <c r="QKE12" s="100"/>
      <c r="QKF12" s="99"/>
      <c r="QKG12" s="97"/>
      <c r="QKH12" s="97"/>
      <c r="QKI12" s="102"/>
      <c r="QKJ12" s="102"/>
      <c r="QKK12" s="97"/>
      <c r="QKL12" s="100"/>
      <c r="QKM12" s="101"/>
      <c r="QKN12" s="100"/>
      <c r="QKO12" s="100"/>
      <c r="QKP12" s="100"/>
      <c r="QKQ12" s="100"/>
      <c r="QKR12" s="99"/>
      <c r="QKS12" s="97"/>
      <c r="QKT12" s="97"/>
      <c r="QKU12" s="102"/>
      <c r="QKV12" s="102"/>
      <c r="QKW12" s="97"/>
      <c r="QKX12" s="100"/>
      <c r="QKY12" s="101"/>
      <c r="QKZ12" s="100"/>
      <c r="QLA12" s="100"/>
      <c r="QLB12" s="100"/>
      <c r="QLC12" s="100"/>
      <c r="QLD12" s="99"/>
      <c r="QLE12" s="97"/>
      <c r="QLF12" s="97"/>
      <c r="QLG12" s="102"/>
      <c r="QLH12" s="102"/>
      <c r="QLI12" s="97"/>
      <c r="QLJ12" s="100"/>
      <c r="QLK12" s="101"/>
      <c r="QLL12" s="100"/>
      <c r="QLM12" s="100"/>
      <c r="QLN12" s="100"/>
      <c r="QLO12" s="100"/>
      <c r="QLP12" s="99"/>
      <c r="QLQ12" s="97"/>
      <c r="QLR12" s="97"/>
      <c r="QLS12" s="102"/>
      <c r="QLT12" s="102"/>
      <c r="QLU12" s="97"/>
      <c r="QLV12" s="100"/>
      <c r="QLW12" s="101"/>
      <c r="QLX12" s="100"/>
      <c r="QLY12" s="100"/>
      <c r="QLZ12" s="100"/>
      <c r="QMA12" s="100"/>
      <c r="QMB12" s="99"/>
      <c r="QMC12" s="97"/>
      <c r="QMD12" s="97"/>
      <c r="QME12" s="102"/>
      <c r="QMF12" s="102"/>
      <c r="QMG12" s="97"/>
      <c r="QMH12" s="100"/>
      <c r="QMI12" s="101"/>
      <c r="QMJ12" s="100"/>
      <c r="QMK12" s="100"/>
      <c r="QML12" s="100"/>
      <c r="QMM12" s="100"/>
      <c r="QMN12" s="99"/>
      <c r="QMO12" s="97"/>
      <c r="QMP12" s="97"/>
      <c r="QMQ12" s="102"/>
      <c r="QMR12" s="102"/>
      <c r="QMS12" s="97"/>
      <c r="QMT12" s="100"/>
      <c r="QMU12" s="101"/>
      <c r="QMV12" s="100"/>
      <c r="QMW12" s="100"/>
      <c r="QMX12" s="100"/>
      <c r="QMY12" s="100"/>
      <c r="QMZ12" s="99"/>
      <c r="QNA12" s="97"/>
      <c r="QNB12" s="97"/>
      <c r="QNC12" s="102"/>
      <c r="QND12" s="102"/>
      <c r="QNE12" s="97"/>
      <c r="QNF12" s="100"/>
      <c r="QNG12" s="101"/>
      <c r="QNH12" s="100"/>
      <c r="QNI12" s="100"/>
      <c r="QNJ12" s="100"/>
      <c r="QNK12" s="100"/>
      <c r="QNL12" s="99"/>
      <c r="QNM12" s="97"/>
      <c r="QNN12" s="97"/>
      <c r="QNO12" s="102"/>
      <c r="QNP12" s="102"/>
      <c r="QNQ12" s="97"/>
      <c r="QNR12" s="100"/>
      <c r="QNS12" s="101"/>
      <c r="QNT12" s="100"/>
      <c r="QNU12" s="100"/>
      <c r="QNV12" s="100"/>
      <c r="QNW12" s="100"/>
      <c r="QNX12" s="99"/>
      <c r="QNY12" s="97"/>
      <c r="QNZ12" s="97"/>
      <c r="QOA12" s="102"/>
      <c r="QOB12" s="102"/>
      <c r="QOC12" s="97"/>
      <c r="QOD12" s="100"/>
      <c r="QOE12" s="101"/>
      <c r="QOF12" s="100"/>
      <c r="QOG12" s="100"/>
      <c r="QOH12" s="100"/>
      <c r="QOI12" s="100"/>
      <c r="QOJ12" s="99"/>
      <c r="QOK12" s="97"/>
      <c r="QOL12" s="97"/>
      <c r="QOM12" s="102"/>
      <c r="QON12" s="102"/>
      <c r="QOO12" s="97"/>
      <c r="QOP12" s="100"/>
      <c r="QOQ12" s="101"/>
      <c r="QOR12" s="100"/>
      <c r="QOS12" s="100"/>
      <c r="QOT12" s="100"/>
      <c r="QOU12" s="100"/>
      <c r="QOV12" s="99"/>
      <c r="QOW12" s="97"/>
      <c r="QOX12" s="97"/>
      <c r="QOY12" s="102"/>
      <c r="QOZ12" s="102"/>
      <c r="QPA12" s="97"/>
      <c r="QPB12" s="100"/>
      <c r="QPC12" s="101"/>
      <c r="QPD12" s="100"/>
      <c r="QPE12" s="100"/>
      <c r="QPF12" s="100"/>
      <c r="QPG12" s="100"/>
      <c r="QPH12" s="99"/>
      <c r="QPI12" s="97"/>
      <c r="QPJ12" s="97"/>
      <c r="QPK12" s="102"/>
      <c r="QPL12" s="102"/>
      <c r="QPM12" s="97"/>
      <c r="QPN12" s="100"/>
      <c r="QPO12" s="101"/>
      <c r="QPP12" s="100"/>
      <c r="QPQ12" s="100"/>
      <c r="QPR12" s="100"/>
      <c r="QPS12" s="100"/>
      <c r="QPT12" s="99"/>
      <c r="QPU12" s="97"/>
      <c r="QPV12" s="97"/>
      <c r="QPW12" s="102"/>
      <c r="QPX12" s="102"/>
      <c r="QPY12" s="97"/>
      <c r="QPZ12" s="100"/>
      <c r="QQA12" s="101"/>
      <c r="QQB12" s="100"/>
      <c r="QQC12" s="100"/>
      <c r="QQD12" s="100"/>
      <c r="QQE12" s="100"/>
      <c r="QQF12" s="99"/>
      <c r="QQG12" s="97"/>
      <c r="QQH12" s="97"/>
      <c r="QQI12" s="102"/>
      <c r="QQJ12" s="102"/>
      <c r="QQK12" s="97"/>
      <c r="QQL12" s="100"/>
      <c r="QQM12" s="101"/>
      <c r="QQN12" s="100"/>
      <c r="QQO12" s="100"/>
      <c r="QQP12" s="100"/>
      <c r="QQQ12" s="100"/>
      <c r="QQR12" s="99"/>
      <c r="QQS12" s="97"/>
      <c r="QQT12" s="97"/>
      <c r="QQU12" s="102"/>
      <c r="QQV12" s="102"/>
      <c r="QQW12" s="97"/>
      <c r="QQX12" s="100"/>
      <c r="QQY12" s="101"/>
      <c r="QQZ12" s="100"/>
      <c r="QRA12" s="100"/>
      <c r="QRB12" s="100"/>
      <c r="QRC12" s="100"/>
      <c r="QRD12" s="99"/>
      <c r="QRE12" s="97"/>
      <c r="QRF12" s="97"/>
      <c r="QRG12" s="102"/>
      <c r="QRH12" s="102"/>
      <c r="QRI12" s="97"/>
      <c r="QRJ12" s="100"/>
      <c r="QRK12" s="101"/>
      <c r="QRL12" s="100"/>
      <c r="QRM12" s="100"/>
      <c r="QRN12" s="100"/>
      <c r="QRO12" s="100"/>
      <c r="QRP12" s="99"/>
      <c r="QRQ12" s="97"/>
      <c r="QRR12" s="97"/>
      <c r="QRS12" s="102"/>
      <c r="QRT12" s="102"/>
      <c r="QRU12" s="97"/>
      <c r="QRV12" s="100"/>
      <c r="QRW12" s="101"/>
      <c r="QRX12" s="100"/>
      <c r="QRY12" s="100"/>
      <c r="QRZ12" s="100"/>
      <c r="QSA12" s="100"/>
      <c r="QSB12" s="99"/>
      <c r="QSC12" s="97"/>
      <c r="QSD12" s="97"/>
      <c r="QSE12" s="102"/>
      <c r="QSF12" s="102"/>
      <c r="QSG12" s="97"/>
      <c r="QSH12" s="100"/>
      <c r="QSI12" s="101"/>
      <c r="QSJ12" s="100"/>
      <c r="QSK12" s="100"/>
      <c r="QSL12" s="100"/>
      <c r="QSM12" s="100"/>
      <c r="QSN12" s="99"/>
      <c r="QSO12" s="97"/>
      <c r="QSP12" s="97"/>
      <c r="QSQ12" s="102"/>
      <c r="QSR12" s="102"/>
      <c r="QSS12" s="97"/>
      <c r="QST12" s="100"/>
      <c r="QSU12" s="101"/>
      <c r="QSV12" s="100"/>
      <c r="QSW12" s="100"/>
      <c r="QSX12" s="100"/>
      <c r="QSY12" s="100"/>
      <c r="QSZ12" s="99"/>
      <c r="QTA12" s="97"/>
      <c r="QTB12" s="97"/>
      <c r="QTC12" s="102"/>
      <c r="QTD12" s="102"/>
      <c r="QTE12" s="97"/>
      <c r="QTF12" s="100"/>
      <c r="QTG12" s="101"/>
      <c r="QTH12" s="100"/>
      <c r="QTI12" s="100"/>
      <c r="QTJ12" s="100"/>
      <c r="QTK12" s="100"/>
      <c r="QTL12" s="99"/>
      <c r="QTM12" s="97"/>
      <c r="QTN12" s="97"/>
      <c r="QTO12" s="102"/>
      <c r="QTP12" s="102"/>
      <c r="QTQ12" s="97"/>
      <c r="QTR12" s="100"/>
      <c r="QTS12" s="101"/>
      <c r="QTT12" s="100"/>
      <c r="QTU12" s="100"/>
      <c r="QTV12" s="100"/>
      <c r="QTW12" s="100"/>
      <c r="QTX12" s="99"/>
      <c r="QTY12" s="97"/>
      <c r="QTZ12" s="97"/>
      <c r="QUA12" s="102"/>
      <c r="QUB12" s="102"/>
      <c r="QUC12" s="97"/>
      <c r="QUD12" s="100"/>
      <c r="QUE12" s="101"/>
      <c r="QUF12" s="100"/>
      <c r="QUG12" s="100"/>
      <c r="QUH12" s="100"/>
      <c r="QUI12" s="100"/>
      <c r="QUJ12" s="99"/>
      <c r="QUK12" s="97"/>
      <c r="QUL12" s="97"/>
      <c r="QUM12" s="102"/>
      <c r="QUN12" s="102"/>
      <c r="QUO12" s="97"/>
      <c r="QUP12" s="100"/>
      <c r="QUQ12" s="101"/>
      <c r="QUR12" s="100"/>
      <c r="QUS12" s="100"/>
      <c r="QUT12" s="100"/>
      <c r="QUU12" s="100"/>
      <c r="QUV12" s="99"/>
      <c r="QUW12" s="97"/>
      <c r="QUX12" s="97"/>
      <c r="QUY12" s="102"/>
      <c r="QUZ12" s="102"/>
      <c r="QVA12" s="97"/>
      <c r="QVB12" s="100"/>
      <c r="QVC12" s="101"/>
      <c r="QVD12" s="100"/>
      <c r="QVE12" s="100"/>
      <c r="QVF12" s="100"/>
      <c r="QVG12" s="100"/>
      <c r="QVH12" s="99"/>
      <c r="QVI12" s="97"/>
      <c r="QVJ12" s="97"/>
      <c r="QVK12" s="102"/>
      <c r="QVL12" s="102"/>
      <c r="QVM12" s="97"/>
      <c r="QVN12" s="100"/>
      <c r="QVO12" s="101"/>
      <c r="QVP12" s="100"/>
      <c r="QVQ12" s="100"/>
      <c r="QVR12" s="100"/>
      <c r="QVS12" s="100"/>
      <c r="QVT12" s="99"/>
      <c r="QVU12" s="97"/>
      <c r="QVV12" s="97"/>
      <c r="QVW12" s="102"/>
      <c r="QVX12" s="102"/>
      <c r="QVY12" s="97"/>
      <c r="QVZ12" s="100"/>
      <c r="QWA12" s="101"/>
      <c r="QWB12" s="100"/>
      <c r="QWC12" s="100"/>
      <c r="QWD12" s="100"/>
      <c r="QWE12" s="100"/>
      <c r="QWF12" s="99"/>
      <c r="QWG12" s="97"/>
      <c r="QWH12" s="97"/>
      <c r="QWI12" s="102"/>
      <c r="QWJ12" s="102"/>
      <c r="QWK12" s="97"/>
      <c r="QWL12" s="100"/>
      <c r="QWM12" s="101"/>
      <c r="QWN12" s="100"/>
      <c r="QWO12" s="100"/>
      <c r="QWP12" s="100"/>
      <c r="QWQ12" s="100"/>
      <c r="QWR12" s="99"/>
      <c r="QWS12" s="97"/>
      <c r="QWT12" s="97"/>
      <c r="QWU12" s="102"/>
      <c r="QWV12" s="102"/>
      <c r="QWW12" s="97"/>
      <c r="QWX12" s="100"/>
      <c r="QWY12" s="101"/>
      <c r="QWZ12" s="100"/>
      <c r="QXA12" s="100"/>
      <c r="QXB12" s="100"/>
      <c r="QXC12" s="100"/>
      <c r="QXD12" s="99"/>
      <c r="QXE12" s="97"/>
      <c r="QXF12" s="97"/>
      <c r="QXG12" s="102"/>
      <c r="QXH12" s="102"/>
      <c r="QXI12" s="97"/>
      <c r="QXJ12" s="100"/>
      <c r="QXK12" s="101"/>
      <c r="QXL12" s="100"/>
      <c r="QXM12" s="100"/>
      <c r="QXN12" s="100"/>
      <c r="QXO12" s="100"/>
      <c r="QXP12" s="99"/>
      <c r="QXQ12" s="97"/>
      <c r="QXR12" s="97"/>
      <c r="QXS12" s="102"/>
      <c r="QXT12" s="102"/>
      <c r="QXU12" s="97"/>
      <c r="QXV12" s="100"/>
      <c r="QXW12" s="101"/>
      <c r="QXX12" s="100"/>
      <c r="QXY12" s="100"/>
      <c r="QXZ12" s="100"/>
      <c r="QYA12" s="100"/>
      <c r="QYB12" s="99"/>
      <c r="QYC12" s="97"/>
      <c r="QYD12" s="97"/>
      <c r="QYE12" s="102"/>
      <c r="QYF12" s="102"/>
      <c r="QYG12" s="97"/>
      <c r="QYH12" s="100"/>
      <c r="QYI12" s="101"/>
      <c r="QYJ12" s="100"/>
      <c r="QYK12" s="100"/>
      <c r="QYL12" s="100"/>
      <c r="QYM12" s="100"/>
      <c r="QYN12" s="99"/>
      <c r="QYO12" s="97"/>
      <c r="QYP12" s="97"/>
      <c r="QYQ12" s="102"/>
      <c r="QYR12" s="102"/>
      <c r="QYS12" s="97"/>
      <c r="QYT12" s="100"/>
      <c r="QYU12" s="101"/>
      <c r="QYV12" s="100"/>
      <c r="QYW12" s="100"/>
      <c r="QYX12" s="100"/>
      <c r="QYY12" s="100"/>
      <c r="QYZ12" s="99"/>
      <c r="QZA12" s="97"/>
      <c r="QZB12" s="97"/>
      <c r="QZC12" s="102"/>
      <c r="QZD12" s="102"/>
      <c r="QZE12" s="97"/>
      <c r="QZF12" s="100"/>
      <c r="QZG12" s="101"/>
      <c r="QZH12" s="100"/>
      <c r="QZI12" s="100"/>
      <c r="QZJ12" s="100"/>
      <c r="QZK12" s="100"/>
      <c r="QZL12" s="99"/>
      <c r="QZM12" s="97"/>
      <c r="QZN12" s="97"/>
      <c r="QZO12" s="102"/>
      <c r="QZP12" s="102"/>
      <c r="QZQ12" s="97"/>
      <c r="QZR12" s="100"/>
      <c r="QZS12" s="101"/>
      <c r="QZT12" s="100"/>
      <c r="QZU12" s="100"/>
      <c r="QZV12" s="100"/>
      <c r="QZW12" s="100"/>
      <c r="QZX12" s="99"/>
      <c r="QZY12" s="97"/>
      <c r="QZZ12" s="97"/>
      <c r="RAA12" s="102"/>
      <c r="RAB12" s="102"/>
      <c r="RAC12" s="97"/>
      <c r="RAD12" s="100"/>
      <c r="RAE12" s="101"/>
      <c r="RAF12" s="100"/>
      <c r="RAG12" s="100"/>
      <c r="RAH12" s="100"/>
      <c r="RAI12" s="100"/>
      <c r="RAJ12" s="99"/>
      <c r="RAK12" s="97"/>
      <c r="RAL12" s="97"/>
      <c r="RAM12" s="102"/>
      <c r="RAN12" s="102"/>
      <c r="RAO12" s="97"/>
      <c r="RAP12" s="100"/>
      <c r="RAQ12" s="101"/>
      <c r="RAR12" s="100"/>
      <c r="RAS12" s="100"/>
      <c r="RAT12" s="100"/>
      <c r="RAU12" s="100"/>
      <c r="RAV12" s="99"/>
      <c r="RAW12" s="97"/>
      <c r="RAX12" s="97"/>
      <c r="RAY12" s="102"/>
      <c r="RAZ12" s="102"/>
      <c r="RBA12" s="97"/>
      <c r="RBB12" s="100"/>
      <c r="RBC12" s="101"/>
      <c r="RBD12" s="100"/>
      <c r="RBE12" s="100"/>
      <c r="RBF12" s="100"/>
      <c r="RBG12" s="100"/>
      <c r="RBH12" s="99"/>
      <c r="RBI12" s="97"/>
      <c r="RBJ12" s="97"/>
      <c r="RBK12" s="102"/>
      <c r="RBL12" s="102"/>
      <c r="RBM12" s="97"/>
      <c r="RBN12" s="100"/>
      <c r="RBO12" s="101"/>
      <c r="RBP12" s="100"/>
      <c r="RBQ12" s="100"/>
      <c r="RBR12" s="100"/>
      <c r="RBS12" s="100"/>
      <c r="RBT12" s="99"/>
      <c r="RBU12" s="97"/>
      <c r="RBV12" s="97"/>
      <c r="RBW12" s="102"/>
      <c r="RBX12" s="102"/>
      <c r="RBY12" s="97"/>
      <c r="RBZ12" s="100"/>
      <c r="RCA12" s="101"/>
      <c r="RCB12" s="100"/>
      <c r="RCC12" s="100"/>
      <c r="RCD12" s="100"/>
      <c r="RCE12" s="100"/>
      <c r="RCF12" s="99"/>
      <c r="RCG12" s="97"/>
      <c r="RCH12" s="97"/>
      <c r="RCI12" s="102"/>
      <c r="RCJ12" s="102"/>
      <c r="RCK12" s="97"/>
      <c r="RCL12" s="100"/>
      <c r="RCM12" s="101"/>
      <c r="RCN12" s="100"/>
      <c r="RCO12" s="100"/>
      <c r="RCP12" s="100"/>
      <c r="RCQ12" s="100"/>
      <c r="RCR12" s="99"/>
      <c r="RCS12" s="97"/>
      <c r="RCT12" s="97"/>
      <c r="RCU12" s="102"/>
      <c r="RCV12" s="102"/>
      <c r="RCW12" s="97"/>
      <c r="RCX12" s="100"/>
      <c r="RCY12" s="101"/>
      <c r="RCZ12" s="100"/>
      <c r="RDA12" s="100"/>
      <c r="RDB12" s="100"/>
      <c r="RDC12" s="100"/>
      <c r="RDD12" s="99"/>
      <c r="RDE12" s="97"/>
      <c r="RDF12" s="97"/>
      <c r="RDG12" s="102"/>
      <c r="RDH12" s="102"/>
      <c r="RDI12" s="97"/>
      <c r="RDJ12" s="100"/>
      <c r="RDK12" s="101"/>
      <c r="RDL12" s="100"/>
      <c r="RDM12" s="100"/>
      <c r="RDN12" s="100"/>
      <c r="RDO12" s="100"/>
      <c r="RDP12" s="99"/>
      <c r="RDQ12" s="97"/>
      <c r="RDR12" s="97"/>
      <c r="RDS12" s="102"/>
      <c r="RDT12" s="102"/>
      <c r="RDU12" s="97"/>
      <c r="RDV12" s="100"/>
      <c r="RDW12" s="101"/>
      <c r="RDX12" s="100"/>
      <c r="RDY12" s="100"/>
      <c r="RDZ12" s="100"/>
      <c r="REA12" s="100"/>
      <c r="REB12" s="99"/>
      <c r="REC12" s="97"/>
      <c r="RED12" s="97"/>
      <c r="REE12" s="102"/>
      <c r="REF12" s="102"/>
      <c r="REG12" s="97"/>
      <c r="REH12" s="100"/>
      <c r="REI12" s="101"/>
      <c r="REJ12" s="100"/>
      <c r="REK12" s="100"/>
      <c r="REL12" s="100"/>
      <c r="REM12" s="100"/>
      <c r="REN12" s="99"/>
      <c r="REO12" s="97"/>
      <c r="REP12" s="97"/>
      <c r="REQ12" s="102"/>
      <c r="RER12" s="102"/>
      <c r="RES12" s="97"/>
      <c r="RET12" s="100"/>
      <c r="REU12" s="101"/>
      <c r="REV12" s="100"/>
      <c r="REW12" s="100"/>
      <c r="REX12" s="100"/>
      <c r="REY12" s="100"/>
      <c r="REZ12" s="99"/>
      <c r="RFA12" s="97"/>
      <c r="RFB12" s="97"/>
      <c r="RFC12" s="102"/>
      <c r="RFD12" s="102"/>
      <c r="RFE12" s="97"/>
      <c r="RFF12" s="100"/>
      <c r="RFG12" s="101"/>
      <c r="RFH12" s="100"/>
      <c r="RFI12" s="100"/>
      <c r="RFJ12" s="100"/>
      <c r="RFK12" s="100"/>
      <c r="RFL12" s="99"/>
      <c r="RFM12" s="97"/>
      <c r="RFN12" s="97"/>
      <c r="RFO12" s="102"/>
      <c r="RFP12" s="102"/>
      <c r="RFQ12" s="97"/>
      <c r="RFR12" s="100"/>
      <c r="RFS12" s="101"/>
      <c r="RFT12" s="100"/>
      <c r="RFU12" s="100"/>
      <c r="RFV12" s="100"/>
      <c r="RFW12" s="100"/>
      <c r="RFX12" s="99"/>
      <c r="RFY12" s="97"/>
      <c r="RFZ12" s="97"/>
      <c r="RGA12" s="102"/>
      <c r="RGB12" s="102"/>
      <c r="RGC12" s="97"/>
      <c r="RGD12" s="100"/>
      <c r="RGE12" s="101"/>
      <c r="RGF12" s="100"/>
      <c r="RGG12" s="100"/>
      <c r="RGH12" s="100"/>
      <c r="RGI12" s="100"/>
      <c r="RGJ12" s="99"/>
      <c r="RGK12" s="97"/>
      <c r="RGL12" s="97"/>
      <c r="RGM12" s="102"/>
      <c r="RGN12" s="102"/>
      <c r="RGO12" s="97"/>
      <c r="RGP12" s="100"/>
      <c r="RGQ12" s="101"/>
      <c r="RGR12" s="100"/>
      <c r="RGS12" s="100"/>
      <c r="RGT12" s="100"/>
      <c r="RGU12" s="100"/>
      <c r="RGV12" s="99"/>
      <c r="RGW12" s="97"/>
      <c r="RGX12" s="97"/>
      <c r="RGY12" s="102"/>
      <c r="RGZ12" s="102"/>
      <c r="RHA12" s="97"/>
      <c r="RHB12" s="100"/>
      <c r="RHC12" s="101"/>
      <c r="RHD12" s="100"/>
      <c r="RHE12" s="100"/>
      <c r="RHF12" s="100"/>
      <c r="RHG12" s="100"/>
      <c r="RHH12" s="99"/>
      <c r="RHI12" s="97"/>
      <c r="RHJ12" s="97"/>
      <c r="RHK12" s="102"/>
      <c r="RHL12" s="102"/>
      <c r="RHM12" s="97"/>
      <c r="RHN12" s="100"/>
      <c r="RHO12" s="101"/>
      <c r="RHP12" s="100"/>
      <c r="RHQ12" s="100"/>
      <c r="RHR12" s="100"/>
      <c r="RHS12" s="100"/>
      <c r="RHT12" s="99"/>
      <c r="RHU12" s="97"/>
      <c r="RHV12" s="97"/>
      <c r="RHW12" s="102"/>
      <c r="RHX12" s="102"/>
      <c r="RHY12" s="97"/>
      <c r="RHZ12" s="100"/>
      <c r="RIA12" s="101"/>
      <c r="RIB12" s="100"/>
      <c r="RIC12" s="100"/>
      <c r="RID12" s="100"/>
      <c r="RIE12" s="100"/>
      <c r="RIF12" s="99"/>
      <c r="RIG12" s="97"/>
      <c r="RIH12" s="97"/>
      <c r="RII12" s="102"/>
      <c r="RIJ12" s="102"/>
      <c r="RIK12" s="97"/>
      <c r="RIL12" s="100"/>
      <c r="RIM12" s="101"/>
      <c r="RIN12" s="100"/>
      <c r="RIO12" s="100"/>
      <c r="RIP12" s="100"/>
      <c r="RIQ12" s="100"/>
      <c r="RIR12" s="99"/>
      <c r="RIS12" s="97"/>
      <c r="RIT12" s="97"/>
      <c r="RIU12" s="102"/>
      <c r="RIV12" s="102"/>
      <c r="RIW12" s="97"/>
      <c r="RIX12" s="100"/>
      <c r="RIY12" s="101"/>
      <c r="RIZ12" s="100"/>
      <c r="RJA12" s="100"/>
      <c r="RJB12" s="100"/>
      <c r="RJC12" s="100"/>
      <c r="RJD12" s="99"/>
      <c r="RJE12" s="97"/>
      <c r="RJF12" s="97"/>
      <c r="RJG12" s="102"/>
      <c r="RJH12" s="102"/>
      <c r="RJI12" s="97"/>
      <c r="RJJ12" s="100"/>
      <c r="RJK12" s="101"/>
      <c r="RJL12" s="100"/>
      <c r="RJM12" s="100"/>
      <c r="RJN12" s="100"/>
      <c r="RJO12" s="100"/>
      <c r="RJP12" s="99"/>
      <c r="RJQ12" s="97"/>
      <c r="RJR12" s="97"/>
      <c r="RJS12" s="102"/>
      <c r="RJT12" s="102"/>
      <c r="RJU12" s="97"/>
      <c r="RJV12" s="100"/>
      <c r="RJW12" s="101"/>
      <c r="RJX12" s="100"/>
      <c r="RJY12" s="100"/>
      <c r="RJZ12" s="100"/>
      <c r="RKA12" s="100"/>
      <c r="RKB12" s="99"/>
      <c r="RKC12" s="97"/>
      <c r="RKD12" s="97"/>
      <c r="RKE12" s="102"/>
      <c r="RKF12" s="102"/>
      <c r="RKG12" s="97"/>
      <c r="RKH12" s="100"/>
      <c r="RKI12" s="101"/>
      <c r="RKJ12" s="100"/>
      <c r="RKK12" s="100"/>
      <c r="RKL12" s="100"/>
      <c r="RKM12" s="100"/>
      <c r="RKN12" s="99"/>
      <c r="RKO12" s="97"/>
      <c r="RKP12" s="97"/>
      <c r="RKQ12" s="102"/>
      <c r="RKR12" s="102"/>
      <c r="RKS12" s="97"/>
      <c r="RKT12" s="100"/>
      <c r="RKU12" s="101"/>
      <c r="RKV12" s="100"/>
      <c r="RKW12" s="100"/>
      <c r="RKX12" s="100"/>
      <c r="RKY12" s="100"/>
      <c r="RKZ12" s="99"/>
      <c r="RLA12" s="97"/>
      <c r="RLB12" s="97"/>
      <c r="RLC12" s="102"/>
      <c r="RLD12" s="102"/>
      <c r="RLE12" s="97"/>
      <c r="RLF12" s="100"/>
      <c r="RLG12" s="101"/>
      <c r="RLH12" s="100"/>
      <c r="RLI12" s="100"/>
      <c r="RLJ12" s="100"/>
      <c r="RLK12" s="100"/>
      <c r="RLL12" s="99"/>
      <c r="RLM12" s="97"/>
      <c r="RLN12" s="97"/>
      <c r="RLO12" s="102"/>
      <c r="RLP12" s="102"/>
      <c r="RLQ12" s="97"/>
      <c r="RLR12" s="100"/>
      <c r="RLS12" s="101"/>
      <c r="RLT12" s="100"/>
      <c r="RLU12" s="100"/>
      <c r="RLV12" s="100"/>
      <c r="RLW12" s="100"/>
      <c r="RLX12" s="99"/>
      <c r="RLY12" s="97"/>
      <c r="RLZ12" s="97"/>
      <c r="RMA12" s="102"/>
      <c r="RMB12" s="102"/>
      <c r="RMC12" s="97"/>
      <c r="RMD12" s="100"/>
      <c r="RME12" s="101"/>
      <c r="RMF12" s="100"/>
      <c r="RMG12" s="100"/>
      <c r="RMH12" s="100"/>
      <c r="RMI12" s="100"/>
      <c r="RMJ12" s="99"/>
      <c r="RMK12" s="97"/>
      <c r="RML12" s="97"/>
      <c r="RMM12" s="102"/>
      <c r="RMN12" s="102"/>
      <c r="RMO12" s="97"/>
      <c r="RMP12" s="100"/>
      <c r="RMQ12" s="101"/>
      <c r="RMR12" s="100"/>
      <c r="RMS12" s="100"/>
      <c r="RMT12" s="100"/>
      <c r="RMU12" s="100"/>
      <c r="RMV12" s="99"/>
      <c r="RMW12" s="97"/>
      <c r="RMX12" s="97"/>
      <c r="RMY12" s="102"/>
      <c r="RMZ12" s="102"/>
      <c r="RNA12" s="97"/>
      <c r="RNB12" s="100"/>
      <c r="RNC12" s="101"/>
      <c r="RND12" s="100"/>
      <c r="RNE12" s="100"/>
      <c r="RNF12" s="100"/>
      <c r="RNG12" s="100"/>
      <c r="RNH12" s="99"/>
      <c r="RNI12" s="97"/>
      <c r="RNJ12" s="97"/>
      <c r="RNK12" s="102"/>
      <c r="RNL12" s="102"/>
      <c r="RNM12" s="97"/>
      <c r="RNN12" s="100"/>
      <c r="RNO12" s="101"/>
      <c r="RNP12" s="100"/>
      <c r="RNQ12" s="100"/>
      <c r="RNR12" s="100"/>
      <c r="RNS12" s="100"/>
      <c r="RNT12" s="99"/>
      <c r="RNU12" s="97"/>
      <c r="RNV12" s="97"/>
      <c r="RNW12" s="102"/>
      <c r="RNX12" s="102"/>
      <c r="RNY12" s="97"/>
      <c r="RNZ12" s="100"/>
      <c r="ROA12" s="101"/>
      <c r="ROB12" s="100"/>
      <c r="ROC12" s="100"/>
      <c r="ROD12" s="100"/>
      <c r="ROE12" s="100"/>
      <c r="ROF12" s="99"/>
      <c r="ROG12" s="97"/>
      <c r="ROH12" s="97"/>
      <c r="ROI12" s="102"/>
      <c r="ROJ12" s="102"/>
      <c r="ROK12" s="97"/>
      <c r="ROL12" s="100"/>
      <c r="ROM12" s="101"/>
      <c r="RON12" s="100"/>
      <c r="ROO12" s="100"/>
      <c r="ROP12" s="100"/>
      <c r="ROQ12" s="100"/>
      <c r="ROR12" s="99"/>
      <c r="ROS12" s="97"/>
      <c r="ROT12" s="97"/>
      <c r="ROU12" s="102"/>
      <c r="ROV12" s="102"/>
      <c r="ROW12" s="97"/>
      <c r="ROX12" s="100"/>
      <c r="ROY12" s="101"/>
      <c r="ROZ12" s="100"/>
      <c r="RPA12" s="100"/>
      <c r="RPB12" s="100"/>
      <c r="RPC12" s="100"/>
      <c r="RPD12" s="99"/>
      <c r="RPE12" s="97"/>
      <c r="RPF12" s="97"/>
      <c r="RPG12" s="102"/>
      <c r="RPH12" s="102"/>
      <c r="RPI12" s="97"/>
      <c r="RPJ12" s="100"/>
      <c r="RPK12" s="101"/>
      <c r="RPL12" s="100"/>
      <c r="RPM12" s="100"/>
      <c r="RPN12" s="100"/>
      <c r="RPO12" s="100"/>
      <c r="RPP12" s="99"/>
      <c r="RPQ12" s="97"/>
      <c r="RPR12" s="97"/>
      <c r="RPS12" s="102"/>
      <c r="RPT12" s="102"/>
      <c r="RPU12" s="97"/>
      <c r="RPV12" s="100"/>
      <c r="RPW12" s="101"/>
      <c r="RPX12" s="100"/>
      <c r="RPY12" s="100"/>
      <c r="RPZ12" s="100"/>
      <c r="RQA12" s="100"/>
      <c r="RQB12" s="99"/>
      <c r="RQC12" s="97"/>
      <c r="RQD12" s="97"/>
      <c r="RQE12" s="102"/>
      <c r="RQF12" s="102"/>
      <c r="RQG12" s="97"/>
      <c r="RQH12" s="100"/>
      <c r="RQI12" s="101"/>
      <c r="RQJ12" s="100"/>
      <c r="RQK12" s="100"/>
      <c r="RQL12" s="100"/>
      <c r="RQM12" s="100"/>
      <c r="RQN12" s="99"/>
      <c r="RQO12" s="97"/>
      <c r="RQP12" s="97"/>
      <c r="RQQ12" s="102"/>
      <c r="RQR12" s="102"/>
      <c r="RQS12" s="97"/>
      <c r="RQT12" s="100"/>
      <c r="RQU12" s="101"/>
      <c r="RQV12" s="100"/>
      <c r="RQW12" s="100"/>
      <c r="RQX12" s="100"/>
      <c r="RQY12" s="100"/>
      <c r="RQZ12" s="99"/>
      <c r="RRA12" s="97"/>
      <c r="RRB12" s="97"/>
      <c r="RRC12" s="102"/>
      <c r="RRD12" s="102"/>
      <c r="RRE12" s="97"/>
      <c r="RRF12" s="100"/>
      <c r="RRG12" s="101"/>
      <c r="RRH12" s="100"/>
      <c r="RRI12" s="100"/>
      <c r="RRJ12" s="100"/>
      <c r="RRK12" s="100"/>
      <c r="RRL12" s="99"/>
      <c r="RRM12" s="97"/>
      <c r="RRN12" s="97"/>
      <c r="RRO12" s="102"/>
      <c r="RRP12" s="102"/>
      <c r="RRQ12" s="97"/>
      <c r="RRR12" s="100"/>
      <c r="RRS12" s="101"/>
      <c r="RRT12" s="100"/>
      <c r="RRU12" s="100"/>
      <c r="RRV12" s="100"/>
      <c r="RRW12" s="100"/>
      <c r="RRX12" s="99"/>
      <c r="RRY12" s="97"/>
      <c r="RRZ12" s="97"/>
      <c r="RSA12" s="102"/>
      <c r="RSB12" s="102"/>
      <c r="RSC12" s="97"/>
      <c r="RSD12" s="100"/>
      <c r="RSE12" s="101"/>
      <c r="RSF12" s="100"/>
      <c r="RSG12" s="100"/>
      <c r="RSH12" s="100"/>
      <c r="RSI12" s="100"/>
      <c r="RSJ12" s="99"/>
      <c r="RSK12" s="97"/>
      <c r="RSL12" s="97"/>
      <c r="RSM12" s="102"/>
      <c r="RSN12" s="102"/>
      <c r="RSO12" s="97"/>
      <c r="RSP12" s="100"/>
      <c r="RSQ12" s="101"/>
      <c r="RSR12" s="100"/>
      <c r="RSS12" s="100"/>
      <c r="RST12" s="100"/>
      <c r="RSU12" s="100"/>
      <c r="RSV12" s="99"/>
      <c r="RSW12" s="97"/>
      <c r="RSX12" s="97"/>
      <c r="RSY12" s="102"/>
      <c r="RSZ12" s="102"/>
      <c r="RTA12" s="97"/>
      <c r="RTB12" s="100"/>
      <c r="RTC12" s="101"/>
      <c r="RTD12" s="100"/>
      <c r="RTE12" s="100"/>
      <c r="RTF12" s="100"/>
      <c r="RTG12" s="100"/>
      <c r="RTH12" s="99"/>
      <c r="RTI12" s="97"/>
      <c r="RTJ12" s="97"/>
      <c r="RTK12" s="102"/>
      <c r="RTL12" s="102"/>
      <c r="RTM12" s="97"/>
      <c r="RTN12" s="100"/>
      <c r="RTO12" s="101"/>
      <c r="RTP12" s="100"/>
      <c r="RTQ12" s="100"/>
      <c r="RTR12" s="100"/>
      <c r="RTS12" s="100"/>
      <c r="RTT12" s="99"/>
      <c r="RTU12" s="97"/>
      <c r="RTV12" s="97"/>
      <c r="RTW12" s="102"/>
      <c r="RTX12" s="102"/>
      <c r="RTY12" s="97"/>
      <c r="RTZ12" s="100"/>
      <c r="RUA12" s="101"/>
      <c r="RUB12" s="100"/>
      <c r="RUC12" s="100"/>
      <c r="RUD12" s="100"/>
      <c r="RUE12" s="100"/>
      <c r="RUF12" s="99"/>
      <c r="RUG12" s="97"/>
      <c r="RUH12" s="97"/>
      <c r="RUI12" s="102"/>
      <c r="RUJ12" s="102"/>
      <c r="RUK12" s="97"/>
      <c r="RUL12" s="100"/>
      <c r="RUM12" s="101"/>
      <c r="RUN12" s="100"/>
      <c r="RUO12" s="100"/>
      <c r="RUP12" s="100"/>
      <c r="RUQ12" s="100"/>
      <c r="RUR12" s="99"/>
      <c r="RUS12" s="97"/>
      <c r="RUT12" s="97"/>
      <c r="RUU12" s="102"/>
      <c r="RUV12" s="102"/>
      <c r="RUW12" s="97"/>
      <c r="RUX12" s="100"/>
      <c r="RUY12" s="101"/>
      <c r="RUZ12" s="100"/>
      <c r="RVA12" s="100"/>
      <c r="RVB12" s="100"/>
      <c r="RVC12" s="100"/>
      <c r="RVD12" s="99"/>
      <c r="RVE12" s="97"/>
      <c r="RVF12" s="97"/>
      <c r="RVG12" s="102"/>
      <c r="RVH12" s="102"/>
      <c r="RVI12" s="97"/>
      <c r="RVJ12" s="100"/>
      <c r="RVK12" s="101"/>
      <c r="RVL12" s="100"/>
      <c r="RVM12" s="100"/>
      <c r="RVN12" s="100"/>
      <c r="RVO12" s="100"/>
      <c r="RVP12" s="99"/>
      <c r="RVQ12" s="97"/>
      <c r="RVR12" s="97"/>
      <c r="RVS12" s="102"/>
      <c r="RVT12" s="102"/>
      <c r="RVU12" s="97"/>
      <c r="RVV12" s="100"/>
      <c r="RVW12" s="101"/>
      <c r="RVX12" s="100"/>
      <c r="RVY12" s="100"/>
      <c r="RVZ12" s="100"/>
      <c r="RWA12" s="100"/>
      <c r="RWB12" s="99"/>
      <c r="RWC12" s="97"/>
      <c r="RWD12" s="97"/>
      <c r="RWE12" s="102"/>
      <c r="RWF12" s="102"/>
      <c r="RWG12" s="97"/>
      <c r="RWH12" s="100"/>
      <c r="RWI12" s="101"/>
      <c r="RWJ12" s="100"/>
      <c r="RWK12" s="100"/>
      <c r="RWL12" s="100"/>
      <c r="RWM12" s="100"/>
      <c r="RWN12" s="99"/>
      <c r="RWO12" s="97"/>
      <c r="RWP12" s="97"/>
      <c r="RWQ12" s="102"/>
      <c r="RWR12" s="102"/>
      <c r="RWS12" s="97"/>
      <c r="RWT12" s="100"/>
      <c r="RWU12" s="101"/>
      <c r="RWV12" s="100"/>
      <c r="RWW12" s="100"/>
      <c r="RWX12" s="100"/>
      <c r="RWY12" s="100"/>
      <c r="RWZ12" s="99"/>
      <c r="RXA12" s="97"/>
      <c r="RXB12" s="97"/>
      <c r="RXC12" s="102"/>
      <c r="RXD12" s="102"/>
      <c r="RXE12" s="97"/>
      <c r="RXF12" s="100"/>
      <c r="RXG12" s="101"/>
      <c r="RXH12" s="100"/>
      <c r="RXI12" s="100"/>
      <c r="RXJ12" s="100"/>
      <c r="RXK12" s="100"/>
      <c r="RXL12" s="99"/>
      <c r="RXM12" s="97"/>
      <c r="RXN12" s="97"/>
      <c r="RXO12" s="102"/>
      <c r="RXP12" s="102"/>
      <c r="RXQ12" s="97"/>
      <c r="RXR12" s="100"/>
      <c r="RXS12" s="101"/>
      <c r="RXT12" s="100"/>
      <c r="RXU12" s="100"/>
      <c r="RXV12" s="100"/>
      <c r="RXW12" s="100"/>
      <c r="RXX12" s="99"/>
      <c r="RXY12" s="97"/>
      <c r="RXZ12" s="97"/>
      <c r="RYA12" s="102"/>
      <c r="RYB12" s="102"/>
      <c r="RYC12" s="97"/>
      <c r="RYD12" s="100"/>
      <c r="RYE12" s="101"/>
      <c r="RYF12" s="100"/>
      <c r="RYG12" s="100"/>
      <c r="RYH12" s="100"/>
      <c r="RYI12" s="100"/>
      <c r="RYJ12" s="99"/>
      <c r="RYK12" s="97"/>
      <c r="RYL12" s="97"/>
      <c r="RYM12" s="102"/>
      <c r="RYN12" s="102"/>
      <c r="RYO12" s="97"/>
      <c r="RYP12" s="100"/>
      <c r="RYQ12" s="101"/>
      <c r="RYR12" s="100"/>
      <c r="RYS12" s="100"/>
      <c r="RYT12" s="100"/>
      <c r="RYU12" s="100"/>
      <c r="RYV12" s="99"/>
      <c r="RYW12" s="97"/>
      <c r="RYX12" s="97"/>
      <c r="RYY12" s="102"/>
      <c r="RYZ12" s="102"/>
      <c r="RZA12" s="97"/>
      <c r="RZB12" s="100"/>
      <c r="RZC12" s="101"/>
      <c r="RZD12" s="100"/>
      <c r="RZE12" s="100"/>
      <c r="RZF12" s="100"/>
      <c r="RZG12" s="100"/>
      <c r="RZH12" s="99"/>
      <c r="RZI12" s="97"/>
      <c r="RZJ12" s="97"/>
      <c r="RZK12" s="102"/>
      <c r="RZL12" s="102"/>
      <c r="RZM12" s="97"/>
      <c r="RZN12" s="100"/>
      <c r="RZO12" s="101"/>
      <c r="RZP12" s="100"/>
      <c r="RZQ12" s="100"/>
      <c r="RZR12" s="100"/>
      <c r="RZS12" s="100"/>
      <c r="RZT12" s="99"/>
      <c r="RZU12" s="97"/>
      <c r="RZV12" s="97"/>
      <c r="RZW12" s="102"/>
      <c r="RZX12" s="102"/>
      <c r="RZY12" s="97"/>
      <c r="RZZ12" s="100"/>
      <c r="SAA12" s="101"/>
      <c r="SAB12" s="100"/>
      <c r="SAC12" s="100"/>
      <c r="SAD12" s="100"/>
      <c r="SAE12" s="100"/>
      <c r="SAF12" s="99"/>
      <c r="SAG12" s="97"/>
      <c r="SAH12" s="97"/>
      <c r="SAI12" s="102"/>
      <c r="SAJ12" s="102"/>
      <c r="SAK12" s="97"/>
      <c r="SAL12" s="100"/>
      <c r="SAM12" s="101"/>
      <c r="SAN12" s="100"/>
      <c r="SAO12" s="100"/>
      <c r="SAP12" s="100"/>
      <c r="SAQ12" s="100"/>
      <c r="SAR12" s="99"/>
      <c r="SAS12" s="97"/>
      <c r="SAT12" s="97"/>
      <c r="SAU12" s="102"/>
      <c r="SAV12" s="102"/>
      <c r="SAW12" s="97"/>
      <c r="SAX12" s="100"/>
      <c r="SAY12" s="101"/>
      <c r="SAZ12" s="100"/>
      <c r="SBA12" s="100"/>
      <c r="SBB12" s="100"/>
      <c r="SBC12" s="100"/>
      <c r="SBD12" s="99"/>
      <c r="SBE12" s="97"/>
      <c r="SBF12" s="97"/>
      <c r="SBG12" s="102"/>
      <c r="SBH12" s="102"/>
      <c r="SBI12" s="97"/>
      <c r="SBJ12" s="100"/>
      <c r="SBK12" s="101"/>
      <c r="SBL12" s="100"/>
      <c r="SBM12" s="100"/>
      <c r="SBN12" s="100"/>
      <c r="SBO12" s="100"/>
      <c r="SBP12" s="99"/>
      <c r="SBQ12" s="97"/>
      <c r="SBR12" s="97"/>
      <c r="SBS12" s="102"/>
      <c r="SBT12" s="102"/>
      <c r="SBU12" s="97"/>
      <c r="SBV12" s="100"/>
      <c r="SBW12" s="101"/>
      <c r="SBX12" s="100"/>
      <c r="SBY12" s="100"/>
      <c r="SBZ12" s="100"/>
      <c r="SCA12" s="100"/>
      <c r="SCB12" s="99"/>
      <c r="SCC12" s="97"/>
      <c r="SCD12" s="97"/>
      <c r="SCE12" s="102"/>
      <c r="SCF12" s="102"/>
      <c r="SCG12" s="97"/>
      <c r="SCH12" s="100"/>
      <c r="SCI12" s="101"/>
      <c r="SCJ12" s="100"/>
      <c r="SCK12" s="100"/>
      <c r="SCL12" s="100"/>
      <c r="SCM12" s="100"/>
      <c r="SCN12" s="99"/>
      <c r="SCO12" s="97"/>
      <c r="SCP12" s="97"/>
      <c r="SCQ12" s="102"/>
      <c r="SCR12" s="102"/>
      <c r="SCS12" s="97"/>
      <c r="SCT12" s="100"/>
      <c r="SCU12" s="101"/>
      <c r="SCV12" s="100"/>
      <c r="SCW12" s="100"/>
      <c r="SCX12" s="100"/>
      <c r="SCY12" s="100"/>
      <c r="SCZ12" s="99"/>
      <c r="SDA12" s="97"/>
      <c r="SDB12" s="97"/>
      <c r="SDC12" s="102"/>
      <c r="SDD12" s="102"/>
      <c r="SDE12" s="97"/>
      <c r="SDF12" s="100"/>
      <c r="SDG12" s="101"/>
      <c r="SDH12" s="100"/>
      <c r="SDI12" s="100"/>
      <c r="SDJ12" s="100"/>
      <c r="SDK12" s="100"/>
      <c r="SDL12" s="99"/>
      <c r="SDM12" s="97"/>
      <c r="SDN12" s="97"/>
      <c r="SDO12" s="102"/>
      <c r="SDP12" s="102"/>
      <c r="SDQ12" s="97"/>
      <c r="SDR12" s="100"/>
      <c r="SDS12" s="101"/>
      <c r="SDT12" s="100"/>
      <c r="SDU12" s="100"/>
      <c r="SDV12" s="100"/>
      <c r="SDW12" s="100"/>
      <c r="SDX12" s="99"/>
      <c r="SDY12" s="97"/>
      <c r="SDZ12" s="97"/>
      <c r="SEA12" s="102"/>
      <c r="SEB12" s="102"/>
      <c r="SEC12" s="97"/>
      <c r="SED12" s="100"/>
      <c r="SEE12" s="101"/>
      <c r="SEF12" s="100"/>
      <c r="SEG12" s="100"/>
      <c r="SEH12" s="100"/>
      <c r="SEI12" s="100"/>
      <c r="SEJ12" s="99"/>
      <c r="SEK12" s="97"/>
      <c r="SEL12" s="97"/>
      <c r="SEM12" s="102"/>
      <c r="SEN12" s="102"/>
      <c r="SEO12" s="97"/>
      <c r="SEP12" s="100"/>
      <c r="SEQ12" s="101"/>
      <c r="SER12" s="100"/>
      <c r="SES12" s="100"/>
      <c r="SET12" s="100"/>
      <c r="SEU12" s="100"/>
      <c r="SEV12" s="99"/>
      <c r="SEW12" s="97"/>
      <c r="SEX12" s="97"/>
      <c r="SEY12" s="102"/>
      <c r="SEZ12" s="102"/>
      <c r="SFA12" s="97"/>
      <c r="SFB12" s="100"/>
      <c r="SFC12" s="101"/>
      <c r="SFD12" s="100"/>
      <c r="SFE12" s="100"/>
      <c r="SFF12" s="100"/>
      <c r="SFG12" s="100"/>
      <c r="SFH12" s="99"/>
      <c r="SFI12" s="97"/>
      <c r="SFJ12" s="97"/>
      <c r="SFK12" s="102"/>
      <c r="SFL12" s="102"/>
      <c r="SFM12" s="97"/>
      <c r="SFN12" s="100"/>
      <c r="SFO12" s="101"/>
      <c r="SFP12" s="100"/>
      <c r="SFQ12" s="100"/>
      <c r="SFR12" s="100"/>
      <c r="SFS12" s="100"/>
      <c r="SFT12" s="99"/>
      <c r="SFU12" s="97"/>
      <c r="SFV12" s="97"/>
      <c r="SFW12" s="102"/>
      <c r="SFX12" s="102"/>
      <c r="SFY12" s="97"/>
      <c r="SFZ12" s="100"/>
      <c r="SGA12" s="101"/>
      <c r="SGB12" s="100"/>
      <c r="SGC12" s="100"/>
      <c r="SGD12" s="100"/>
      <c r="SGE12" s="100"/>
      <c r="SGF12" s="99"/>
      <c r="SGG12" s="97"/>
      <c r="SGH12" s="97"/>
      <c r="SGI12" s="102"/>
      <c r="SGJ12" s="102"/>
      <c r="SGK12" s="97"/>
      <c r="SGL12" s="100"/>
      <c r="SGM12" s="101"/>
      <c r="SGN12" s="100"/>
      <c r="SGO12" s="100"/>
      <c r="SGP12" s="100"/>
      <c r="SGQ12" s="100"/>
      <c r="SGR12" s="99"/>
      <c r="SGS12" s="97"/>
      <c r="SGT12" s="97"/>
      <c r="SGU12" s="102"/>
      <c r="SGV12" s="102"/>
      <c r="SGW12" s="97"/>
      <c r="SGX12" s="100"/>
      <c r="SGY12" s="101"/>
      <c r="SGZ12" s="100"/>
      <c r="SHA12" s="100"/>
      <c r="SHB12" s="100"/>
      <c r="SHC12" s="100"/>
      <c r="SHD12" s="99"/>
      <c r="SHE12" s="97"/>
      <c r="SHF12" s="97"/>
      <c r="SHG12" s="102"/>
      <c r="SHH12" s="102"/>
      <c r="SHI12" s="97"/>
      <c r="SHJ12" s="100"/>
      <c r="SHK12" s="101"/>
      <c r="SHL12" s="100"/>
      <c r="SHM12" s="100"/>
      <c r="SHN12" s="100"/>
      <c r="SHO12" s="100"/>
      <c r="SHP12" s="99"/>
      <c r="SHQ12" s="97"/>
      <c r="SHR12" s="97"/>
      <c r="SHS12" s="102"/>
      <c r="SHT12" s="102"/>
      <c r="SHU12" s="97"/>
      <c r="SHV12" s="100"/>
      <c r="SHW12" s="101"/>
      <c r="SHX12" s="100"/>
      <c r="SHY12" s="100"/>
      <c r="SHZ12" s="100"/>
      <c r="SIA12" s="100"/>
      <c r="SIB12" s="99"/>
      <c r="SIC12" s="97"/>
      <c r="SID12" s="97"/>
      <c r="SIE12" s="102"/>
      <c r="SIF12" s="102"/>
      <c r="SIG12" s="97"/>
      <c r="SIH12" s="100"/>
      <c r="SII12" s="101"/>
      <c r="SIJ12" s="100"/>
      <c r="SIK12" s="100"/>
      <c r="SIL12" s="100"/>
      <c r="SIM12" s="100"/>
      <c r="SIN12" s="99"/>
      <c r="SIO12" s="97"/>
      <c r="SIP12" s="97"/>
      <c r="SIQ12" s="102"/>
      <c r="SIR12" s="102"/>
      <c r="SIS12" s="97"/>
      <c r="SIT12" s="100"/>
      <c r="SIU12" s="101"/>
      <c r="SIV12" s="100"/>
      <c r="SIW12" s="100"/>
      <c r="SIX12" s="100"/>
      <c r="SIY12" s="100"/>
      <c r="SIZ12" s="99"/>
      <c r="SJA12" s="97"/>
      <c r="SJB12" s="97"/>
      <c r="SJC12" s="102"/>
      <c r="SJD12" s="102"/>
      <c r="SJE12" s="97"/>
      <c r="SJF12" s="100"/>
      <c r="SJG12" s="101"/>
      <c r="SJH12" s="100"/>
      <c r="SJI12" s="100"/>
      <c r="SJJ12" s="100"/>
      <c r="SJK12" s="100"/>
      <c r="SJL12" s="99"/>
      <c r="SJM12" s="97"/>
      <c r="SJN12" s="97"/>
      <c r="SJO12" s="102"/>
      <c r="SJP12" s="102"/>
      <c r="SJQ12" s="97"/>
      <c r="SJR12" s="100"/>
      <c r="SJS12" s="101"/>
      <c r="SJT12" s="100"/>
      <c r="SJU12" s="100"/>
      <c r="SJV12" s="100"/>
      <c r="SJW12" s="100"/>
      <c r="SJX12" s="99"/>
      <c r="SJY12" s="97"/>
      <c r="SJZ12" s="97"/>
      <c r="SKA12" s="102"/>
      <c r="SKB12" s="102"/>
      <c r="SKC12" s="97"/>
      <c r="SKD12" s="100"/>
      <c r="SKE12" s="101"/>
      <c r="SKF12" s="100"/>
      <c r="SKG12" s="100"/>
      <c r="SKH12" s="100"/>
      <c r="SKI12" s="100"/>
      <c r="SKJ12" s="99"/>
      <c r="SKK12" s="97"/>
      <c r="SKL12" s="97"/>
      <c r="SKM12" s="102"/>
      <c r="SKN12" s="102"/>
      <c r="SKO12" s="97"/>
      <c r="SKP12" s="100"/>
      <c r="SKQ12" s="101"/>
      <c r="SKR12" s="100"/>
      <c r="SKS12" s="100"/>
      <c r="SKT12" s="100"/>
      <c r="SKU12" s="100"/>
      <c r="SKV12" s="99"/>
      <c r="SKW12" s="97"/>
      <c r="SKX12" s="97"/>
      <c r="SKY12" s="102"/>
      <c r="SKZ12" s="102"/>
      <c r="SLA12" s="97"/>
      <c r="SLB12" s="100"/>
      <c r="SLC12" s="101"/>
      <c r="SLD12" s="100"/>
      <c r="SLE12" s="100"/>
      <c r="SLF12" s="100"/>
      <c r="SLG12" s="100"/>
      <c r="SLH12" s="99"/>
      <c r="SLI12" s="97"/>
      <c r="SLJ12" s="97"/>
      <c r="SLK12" s="102"/>
      <c r="SLL12" s="102"/>
      <c r="SLM12" s="97"/>
      <c r="SLN12" s="100"/>
      <c r="SLO12" s="101"/>
      <c r="SLP12" s="100"/>
      <c r="SLQ12" s="100"/>
      <c r="SLR12" s="100"/>
      <c r="SLS12" s="100"/>
      <c r="SLT12" s="99"/>
      <c r="SLU12" s="97"/>
      <c r="SLV12" s="97"/>
      <c r="SLW12" s="102"/>
      <c r="SLX12" s="102"/>
      <c r="SLY12" s="97"/>
      <c r="SLZ12" s="100"/>
      <c r="SMA12" s="101"/>
      <c r="SMB12" s="100"/>
      <c r="SMC12" s="100"/>
      <c r="SMD12" s="100"/>
      <c r="SME12" s="100"/>
      <c r="SMF12" s="99"/>
      <c r="SMG12" s="97"/>
      <c r="SMH12" s="97"/>
      <c r="SMI12" s="102"/>
      <c r="SMJ12" s="102"/>
      <c r="SMK12" s="97"/>
      <c r="SML12" s="100"/>
      <c r="SMM12" s="101"/>
      <c r="SMN12" s="100"/>
      <c r="SMO12" s="100"/>
      <c r="SMP12" s="100"/>
      <c r="SMQ12" s="100"/>
      <c r="SMR12" s="99"/>
      <c r="SMS12" s="97"/>
      <c r="SMT12" s="97"/>
      <c r="SMU12" s="102"/>
      <c r="SMV12" s="102"/>
      <c r="SMW12" s="97"/>
      <c r="SMX12" s="100"/>
      <c r="SMY12" s="101"/>
      <c r="SMZ12" s="100"/>
      <c r="SNA12" s="100"/>
      <c r="SNB12" s="100"/>
      <c r="SNC12" s="100"/>
      <c r="SND12" s="99"/>
      <c r="SNE12" s="97"/>
      <c r="SNF12" s="97"/>
      <c r="SNG12" s="102"/>
      <c r="SNH12" s="102"/>
      <c r="SNI12" s="97"/>
      <c r="SNJ12" s="100"/>
      <c r="SNK12" s="101"/>
      <c r="SNL12" s="100"/>
      <c r="SNM12" s="100"/>
      <c r="SNN12" s="100"/>
      <c r="SNO12" s="100"/>
      <c r="SNP12" s="99"/>
      <c r="SNQ12" s="97"/>
      <c r="SNR12" s="97"/>
      <c r="SNS12" s="102"/>
      <c r="SNT12" s="102"/>
      <c r="SNU12" s="97"/>
      <c r="SNV12" s="100"/>
      <c r="SNW12" s="101"/>
      <c r="SNX12" s="100"/>
      <c r="SNY12" s="100"/>
      <c r="SNZ12" s="100"/>
      <c r="SOA12" s="100"/>
      <c r="SOB12" s="99"/>
      <c r="SOC12" s="97"/>
      <c r="SOD12" s="97"/>
      <c r="SOE12" s="102"/>
      <c r="SOF12" s="102"/>
      <c r="SOG12" s="97"/>
      <c r="SOH12" s="100"/>
      <c r="SOI12" s="101"/>
      <c r="SOJ12" s="100"/>
      <c r="SOK12" s="100"/>
      <c r="SOL12" s="100"/>
      <c r="SOM12" s="100"/>
      <c r="SON12" s="99"/>
      <c r="SOO12" s="97"/>
      <c r="SOP12" s="97"/>
      <c r="SOQ12" s="102"/>
      <c r="SOR12" s="102"/>
      <c r="SOS12" s="97"/>
      <c r="SOT12" s="100"/>
      <c r="SOU12" s="101"/>
      <c r="SOV12" s="100"/>
      <c r="SOW12" s="100"/>
      <c r="SOX12" s="100"/>
      <c r="SOY12" s="100"/>
      <c r="SOZ12" s="99"/>
      <c r="SPA12" s="97"/>
      <c r="SPB12" s="97"/>
      <c r="SPC12" s="102"/>
      <c r="SPD12" s="102"/>
      <c r="SPE12" s="97"/>
      <c r="SPF12" s="100"/>
      <c r="SPG12" s="101"/>
      <c r="SPH12" s="100"/>
      <c r="SPI12" s="100"/>
      <c r="SPJ12" s="100"/>
      <c r="SPK12" s="100"/>
      <c r="SPL12" s="99"/>
      <c r="SPM12" s="97"/>
      <c r="SPN12" s="97"/>
      <c r="SPO12" s="102"/>
      <c r="SPP12" s="102"/>
      <c r="SPQ12" s="97"/>
      <c r="SPR12" s="100"/>
      <c r="SPS12" s="101"/>
      <c r="SPT12" s="100"/>
      <c r="SPU12" s="100"/>
      <c r="SPV12" s="100"/>
      <c r="SPW12" s="100"/>
      <c r="SPX12" s="99"/>
      <c r="SPY12" s="97"/>
      <c r="SPZ12" s="97"/>
      <c r="SQA12" s="102"/>
      <c r="SQB12" s="102"/>
      <c r="SQC12" s="97"/>
      <c r="SQD12" s="100"/>
      <c r="SQE12" s="101"/>
      <c r="SQF12" s="100"/>
      <c r="SQG12" s="100"/>
      <c r="SQH12" s="100"/>
      <c r="SQI12" s="100"/>
      <c r="SQJ12" s="99"/>
      <c r="SQK12" s="97"/>
      <c r="SQL12" s="97"/>
      <c r="SQM12" s="102"/>
      <c r="SQN12" s="102"/>
      <c r="SQO12" s="97"/>
      <c r="SQP12" s="100"/>
      <c r="SQQ12" s="101"/>
      <c r="SQR12" s="100"/>
      <c r="SQS12" s="100"/>
      <c r="SQT12" s="100"/>
      <c r="SQU12" s="100"/>
      <c r="SQV12" s="99"/>
      <c r="SQW12" s="97"/>
      <c r="SQX12" s="97"/>
      <c r="SQY12" s="102"/>
      <c r="SQZ12" s="102"/>
      <c r="SRA12" s="97"/>
      <c r="SRB12" s="100"/>
      <c r="SRC12" s="101"/>
      <c r="SRD12" s="100"/>
      <c r="SRE12" s="100"/>
      <c r="SRF12" s="100"/>
      <c r="SRG12" s="100"/>
      <c r="SRH12" s="99"/>
      <c r="SRI12" s="97"/>
      <c r="SRJ12" s="97"/>
      <c r="SRK12" s="102"/>
      <c r="SRL12" s="102"/>
      <c r="SRM12" s="97"/>
      <c r="SRN12" s="100"/>
      <c r="SRO12" s="101"/>
      <c r="SRP12" s="100"/>
      <c r="SRQ12" s="100"/>
      <c r="SRR12" s="100"/>
      <c r="SRS12" s="100"/>
      <c r="SRT12" s="99"/>
      <c r="SRU12" s="97"/>
      <c r="SRV12" s="97"/>
      <c r="SRW12" s="102"/>
      <c r="SRX12" s="102"/>
      <c r="SRY12" s="97"/>
      <c r="SRZ12" s="100"/>
      <c r="SSA12" s="101"/>
      <c r="SSB12" s="100"/>
      <c r="SSC12" s="100"/>
      <c r="SSD12" s="100"/>
      <c r="SSE12" s="100"/>
      <c r="SSF12" s="99"/>
      <c r="SSG12" s="97"/>
      <c r="SSH12" s="97"/>
      <c r="SSI12" s="102"/>
      <c r="SSJ12" s="102"/>
      <c r="SSK12" s="97"/>
      <c r="SSL12" s="100"/>
      <c r="SSM12" s="101"/>
      <c r="SSN12" s="100"/>
      <c r="SSO12" s="100"/>
      <c r="SSP12" s="100"/>
      <c r="SSQ12" s="100"/>
      <c r="SSR12" s="99"/>
      <c r="SSS12" s="97"/>
      <c r="SST12" s="97"/>
      <c r="SSU12" s="102"/>
      <c r="SSV12" s="102"/>
      <c r="SSW12" s="97"/>
      <c r="SSX12" s="100"/>
      <c r="SSY12" s="101"/>
      <c r="SSZ12" s="100"/>
      <c r="STA12" s="100"/>
      <c r="STB12" s="100"/>
      <c r="STC12" s="100"/>
      <c r="STD12" s="99"/>
      <c r="STE12" s="97"/>
      <c r="STF12" s="97"/>
      <c r="STG12" s="102"/>
      <c r="STH12" s="102"/>
      <c r="STI12" s="97"/>
      <c r="STJ12" s="100"/>
      <c r="STK12" s="101"/>
      <c r="STL12" s="100"/>
      <c r="STM12" s="100"/>
      <c r="STN12" s="100"/>
      <c r="STO12" s="100"/>
      <c r="STP12" s="99"/>
      <c r="STQ12" s="97"/>
      <c r="STR12" s="97"/>
      <c r="STS12" s="102"/>
      <c r="STT12" s="102"/>
      <c r="STU12" s="97"/>
      <c r="STV12" s="100"/>
      <c r="STW12" s="101"/>
      <c r="STX12" s="100"/>
      <c r="STY12" s="100"/>
      <c r="STZ12" s="100"/>
      <c r="SUA12" s="100"/>
      <c r="SUB12" s="99"/>
      <c r="SUC12" s="97"/>
      <c r="SUD12" s="97"/>
      <c r="SUE12" s="102"/>
      <c r="SUF12" s="102"/>
      <c r="SUG12" s="97"/>
      <c r="SUH12" s="100"/>
      <c r="SUI12" s="101"/>
      <c r="SUJ12" s="100"/>
      <c r="SUK12" s="100"/>
      <c r="SUL12" s="100"/>
      <c r="SUM12" s="100"/>
      <c r="SUN12" s="99"/>
      <c r="SUO12" s="97"/>
      <c r="SUP12" s="97"/>
      <c r="SUQ12" s="102"/>
      <c r="SUR12" s="102"/>
      <c r="SUS12" s="97"/>
      <c r="SUT12" s="100"/>
      <c r="SUU12" s="101"/>
      <c r="SUV12" s="100"/>
      <c r="SUW12" s="100"/>
      <c r="SUX12" s="100"/>
      <c r="SUY12" s="100"/>
      <c r="SUZ12" s="99"/>
      <c r="SVA12" s="97"/>
      <c r="SVB12" s="97"/>
      <c r="SVC12" s="102"/>
      <c r="SVD12" s="102"/>
      <c r="SVE12" s="97"/>
      <c r="SVF12" s="100"/>
      <c r="SVG12" s="101"/>
      <c r="SVH12" s="100"/>
      <c r="SVI12" s="100"/>
      <c r="SVJ12" s="100"/>
      <c r="SVK12" s="100"/>
      <c r="SVL12" s="99"/>
      <c r="SVM12" s="97"/>
      <c r="SVN12" s="97"/>
      <c r="SVO12" s="102"/>
      <c r="SVP12" s="102"/>
      <c r="SVQ12" s="97"/>
      <c r="SVR12" s="100"/>
      <c r="SVS12" s="101"/>
      <c r="SVT12" s="100"/>
      <c r="SVU12" s="100"/>
      <c r="SVV12" s="100"/>
      <c r="SVW12" s="100"/>
      <c r="SVX12" s="99"/>
      <c r="SVY12" s="97"/>
      <c r="SVZ12" s="97"/>
      <c r="SWA12" s="102"/>
      <c r="SWB12" s="102"/>
      <c r="SWC12" s="97"/>
      <c r="SWD12" s="100"/>
      <c r="SWE12" s="101"/>
      <c r="SWF12" s="100"/>
      <c r="SWG12" s="100"/>
      <c r="SWH12" s="100"/>
      <c r="SWI12" s="100"/>
      <c r="SWJ12" s="99"/>
      <c r="SWK12" s="97"/>
      <c r="SWL12" s="97"/>
      <c r="SWM12" s="102"/>
      <c r="SWN12" s="102"/>
      <c r="SWO12" s="97"/>
      <c r="SWP12" s="100"/>
      <c r="SWQ12" s="101"/>
      <c r="SWR12" s="100"/>
      <c r="SWS12" s="100"/>
      <c r="SWT12" s="100"/>
      <c r="SWU12" s="100"/>
      <c r="SWV12" s="99"/>
      <c r="SWW12" s="97"/>
      <c r="SWX12" s="97"/>
      <c r="SWY12" s="102"/>
      <c r="SWZ12" s="102"/>
      <c r="SXA12" s="97"/>
      <c r="SXB12" s="100"/>
      <c r="SXC12" s="101"/>
      <c r="SXD12" s="100"/>
      <c r="SXE12" s="100"/>
      <c r="SXF12" s="100"/>
      <c r="SXG12" s="100"/>
      <c r="SXH12" s="99"/>
      <c r="SXI12" s="97"/>
      <c r="SXJ12" s="97"/>
      <c r="SXK12" s="102"/>
      <c r="SXL12" s="102"/>
      <c r="SXM12" s="97"/>
      <c r="SXN12" s="100"/>
      <c r="SXO12" s="101"/>
      <c r="SXP12" s="100"/>
      <c r="SXQ12" s="100"/>
      <c r="SXR12" s="100"/>
      <c r="SXS12" s="100"/>
      <c r="SXT12" s="99"/>
      <c r="SXU12" s="97"/>
      <c r="SXV12" s="97"/>
      <c r="SXW12" s="102"/>
      <c r="SXX12" s="102"/>
      <c r="SXY12" s="97"/>
      <c r="SXZ12" s="100"/>
      <c r="SYA12" s="101"/>
      <c r="SYB12" s="100"/>
      <c r="SYC12" s="100"/>
      <c r="SYD12" s="100"/>
      <c r="SYE12" s="100"/>
      <c r="SYF12" s="99"/>
      <c r="SYG12" s="97"/>
      <c r="SYH12" s="97"/>
      <c r="SYI12" s="102"/>
      <c r="SYJ12" s="102"/>
      <c r="SYK12" s="97"/>
      <c r="SYL12" s="100"/>
      <c r="SYM12" s="101"/>
      <c r="SYN12" s="100"/>
      <c r="SYO12" s="100"/>
      <c r="SYP12" s="100"/>
      <c r="SYQ12" s="100"/>
      <c r="SYR12" s="99"/>
      <c r="SYS12" s="97"/>
      <c r="SYT12" s="97"/>
      <c r="SYU12" s="102"/>
      <c r="SYV12" s="102"/>
      <c r="SYW12" s="97"/>
      <c r="SYX12" s="100"/>
      <c r="SYY12" s="101"/>
      <c r="SYZ12" s="100"/>
      <c r="SZA12" s="100"/>
      <c r="SZB12" s="100"/>
      <c r="SZC12" s="100"/>
      <c r="SZD12" s="99"/>
      <c r="SZE12" s="97"/>
      <c r="SZF12" s="97"/>
      <c r="SZG12" s="102"/>
      <c r="SZH12" s="102"/>
      <c r="SZI12" s="97"/>
      <c r="SZJ12" s="100"/>
      <c r="SZK12" s="101"/>
      <c r="SZL12" s="100"/>
      <c r="SZM12" s="100"/>
      <c r="SZN12" s="100"/>
      <c r="SZO12" s="100"/>
      <c r="SZP12" s="99"/>
      <c r="SZQ12" s="97"/>
      <c r="SZR12" s="97"/>
      <c r="SZS12" s="102"/>
      <c r="SZT12" s="102"/>
      <c r="SZU12" s="97"/>
      <c r="SZV12" s="100"/>
      <c r="SZW12" s="101"/>
      <c r="SZX12" s="100"/>
      <c r="SZY12" s="100"/>
      <c r="SZZ12" s="100"/>
      <c r="TAA12" s="100"/>
      <c r="TAB12" s="99"/>
      <c r="TAC12" s="97"/>
      <c r="TAD12" s="97"/>
      <c r="TAE12" s="102"/>
      <c r="TAF12" s="102"/>
      <c r="TAG12" s="97"/>
      <c r="TAH12" s="100"/>
      <c r="TAI12" s="101"/>
      <c r="TAJ12" s="100"/>
      <c r="TAK12" s="100"/>
      <c r="TAL12" s="100"/>
      <c r="TAM12" s="100"/>
      <c r="TAN12" s="99"/>
      <c r="TAO12" s="97"/>
      <c r="TAP12" s="97"/>
      <c r="TAQ12" s="102"/>
      <c r="TAR12" s="102"/>
      <c r="TAS12" s="97"/>
      <c r="TAT12" s="100"/>
      <c r="TAU12" s="101"/>
      <c r="TAV12" s="100"/>
      <c r="TAW12" s="100"/>
      <c r="TAX12" s="100"/>
      <c r="TAY12" s="100"/>
      <c r="TAZ12" s="99"/>
      <c r="TBA12" s="97"/>
      <c r="TBB12" s="97"/>
      <c r="TBC12" s="102"/>
      <c r="TBD12" s="102"/>
      <c r="TBE12" s="97"/>
      <c r="TBF12" s="100"/>
      <c r="TBG12" s="101"/>
      <c r="TBH12" s="100"/>
      <c r="TBI12" s="100"/>
      <c r="TBJ12" s="100"/>
      <c r="TBK12" s="100"/>
      <c r="TBL12" s="99"/>
      <c r="TBM12" s="97"/>
      <c r="TBN12" s="97"/>
      <c r="TBO12" s="102"/>
      <c r="TBP12" s="102"/>
      <c r="TBQ12" s="97"/>
      <c r="TBR12" s="100"/>
      <c r="TBS12" s="101"/>
      <c r="TBT12" s="100"/>
      <c r="TBU12" s="100"/>
      <c r="TBV12" s="100"/>
      <c r="TBW12" s="100"/>
      <c r="TBX12" s="99"/>
      <c r="TBY12" s="97"/>
      <c r="TBZ12" s="97"/>
      <c r="TCA12" s="102"/>
      <c r="TCB12" s="102"/>
      <c r="TCC12" s="97"/>
      <c r="TCD12" s="100"/>
      <c r="TCE12" s="101"/>
      <c r="TCF12" s="100"/>
      <c r="TCG12" s="100"/>
      <c r="TCH12" s="100"/>
      <c r="TCI12" s="100"/>
      <c r="TCJ12" s="99"/>
      <c r="TCK12" s="97"/>
      <c r="TCL12" s="97"/>
      <c r="TCM12" s="102"/>
      <c r="TCN12" s="102"/>
      <c r="TCO12" s="97"/>
      <c r="TCP12" s="100"/>
      <c r="TCQ12" s="101"/>
      <c r="TCR12" s="100"/>
      <c r="TCS12" s="100"/>
      <c r="TCT12" s="100"/>
      <c r="TCU12" s="100"/>
      <c r="TCV12" s="99"/>
      <c r="TCW12" s="97"/>
      <c r="TCX12" s="97"/>
      <c r="TCY12" s="102"/>
      <c r="TCZ12" s="102"/>
      <c r="TDA12" s="97"/>
      <c r="TDB12" s="100"/>
      <c r="TDC12" s="101"/>
      <c r="TDD12" s="100"/>
      <c r="TDE12" s="100"/>
      <c r="TDF12" s="100"/>
      <c r="TDG12" s="100"/>
      <c r="TDH12" s="99"/>
      <c r="TDI12" s="97"/>
      <c r="TDJ12" s="97"/>
      <c r="TDK12" s="102"/>
      <c r="TDL12" s="102"/>
      <c r="TDM12" s="97"/>
      <c r="TDN12" s="100"/>
      <c r="TDO12" s="101"/>
      <c r="TDP12" s="100"/>
      <c r="TDQ12" s="100"/>
      <c r="TDR12" s="100"/>
      <c r="TDS12" s="100"/>
      <c r="TDT12" s="99"/>
      <c r="TDU12" s="97"/>
      <c r="TDV12" s="97"/>
      <c r="TDW12" s="102"/>
      <c r="TDX12" s="102"/>
      <c r="TDY12" s="97"/>
      <c r="TDZ12" s="100"/>
      <c r="TEA12" s="101"/>
      <c r="TEB12" s="100"/>
      <c r="TEC12" s="100"/>
      <c r="TED12" s="100"/>
      <c r="TEE12" s="100"/>
      <c r="TEF12" s="99"/>
      <c r="TEG12" s="97"/>
      <c r="TEH12" s="97"/>
      <c r="TEI12" s="102"/>
      <c r="TEJ12" s="102"/>
      <c r="TEK12" s="97"/>
      <c r="TEL12" s="100"/>
      <c r="TEM12" s="101"/>
      <c r="TEN12" s="100"/>
      <c r="TEO12" s="100"/>
      <c r="TEP12" s="100"/>
      <c r="TEQ12" s="100"/>
      <c r="TER12" s="99"/>
      <c r="TES12" s="97"/>
      <c r="TET12" s="97"/>
      <c r="TEU12" s="102"/>
      <c r="TEV12" s="102"/>
      <c r="TEW12" s="97"/>
      <c r="TEX12" s="100"/>
      <c r="TEY12" s="101"/>
      <c r="TEZ12" s="100"/>
      <c r="TFA12" s="100"/>
      <c r="TFB12" s="100"/>
      <c r="TFC12" s="100"/>
      <c r="TFD12" s="99"/>
      <c r="TFE12" s="97"/>
      <c r="TFF12" s="97"/>
      <c r="TFG12" s="102"/>
      <c r="TFH12" s="102"/>
      <c r="TFI12" s="97"/>
      <c r="TFJ12" s="100"/>
      <c r="TFK12" s="101"/>
      <c r="TFL12" s="100"/>
      <c r="TFM12" s="100"/>
      <c r="TFN12" s="100"/>
      <c r="TFO12" s="100"/>
      <c r="TFP12" s="99"/>
      <c r="TFQ12" s="97"/>
      <c r="TFR12" s="97"/>
      <c r="TFS12" s="102"/>
      <c r="TFT12" s="102"/>
      <c r="TFU12" s="97"/>
      <c r="TFV12" s="100"/>
      <c r="TFW12" s="101"/>
      <c r="TFX12" s="100"/>
      <c r="TFY12" s="100"/>
      <c r="TFZ12" s="100"/>
      <c r="TGA12" s="100"/>
      <c r="TGB12" s="99"/>
      <c r="TGC12" s="97"/>
      <c r="TGD12" s="97"/>
      <c r="TGE12" s="102"/>
      <c r="TGF12" s="102"/>
      <c r="TGG12" s="97"/>
      <c r="TGH12" s="100"/>
      <c r="TGI12" s="101"/>
      <c r="TGJ12" s="100"/>
      <c r="TGK12" s="100"/>
      <c r="TGL12" s="100"/>
      <c r="TGM12" s="100"/>
      <c r="TGN12" s="99"/>
      <c r="TGO12" s="97"/>
      <c r="TGP12" s="97"/>
      <c r="TGQ12" s="102"/>
      <c r="TGR12" s="102"/>
      <c r="TGS12" s="97"/>
      <c r="TGT12" s="100"/>
      <c r="TGU12" s="101"/>
      <c r="TGV12" s="100"/>
      <c r="TGW12" s="100"/>
      <c r="TGX12" s="100"/>
      <c r="TGY12" s="100"/>
      <c r="TGZ12" s="99"/>
      <c r="THA12" s="97"/>
      <c r="THB12" s="97"/>
      <c r="THC12" s="102"/>
      <c r="THD12" s="102"/>
      <c r="THE12" s="97"/>
      <c r="THF12" s="100"/>
      <c r="THG12" s="101"/>
      <c r="THH12" s="100"/>
      <c r="THI12" s="100"/>
      <c r="THJ12" s="100"/>
      <c r="THK12" s="100"/>
      <c r="THL12" s="99"/>
      <c r="THM12" s="97"/>
      <c r="THN12" s="97"/>
      <c r="THO12" s="102"/>
      <c r="THP12" s="102"/>
      <c r="THQ12" s="97"/>
      <c r="THR12" s="100"/>
      <c r="THS12" s="101"/>
      <c r="THT12" s="100"/>
      <c r="THU12" s="100"/>
      <c r="THV12" s="100"/>
      <c r="THW12" s="100"/>
      <c r="THX12" s="99"/>
      <c r="THY12" s="97"/>
      <c r="THZ12" s="97"/>
      <c r="TIA12" s="102"/>
      <c r="TIB12" s="102"/>
      <c r="TIC12" s="97"/>
      <c r="TID12" s="100"/>
      <c r="TIE12" s="101"/>
      <c r="TIF12" s="100"/>
      <c r="TIG12" s="100"/>
      <c r="TIH12" s="100"/>
      <c r="TII12" s="100"/>
      <c r="TIJ12" s="99"/>
      <c r="TIK12" s="97"/>
      <c r="TIL12" s="97"/>
      <c r="TIM12" s="102"/>
      <c r="TIN12" s="102"/>
      <c r="TIO12" s="97"/>
      <c r="TIP12" s="100"/>
      <c r="TIQ12" s="101"/>
      <c r="TIR12" s="100"/>
      <c r="TIS12" s="100"/>
      <c r="TIT12" s="100"/>
      <c r="TIU12" s="100"/>
      <c r="TIV12" s="99"/>
      <c r="TIW12" s="97"/>
      <c r="TIX12" s="97"/>
      <c r="TIY12" s="102"/>
      <c r="TIZ12" s="102"/>
      <c r="TJA12" s="97"/>
      <c r="TJB12" s="100"/>
      <c r="TJC12" s="101"/>
      <c r="TJD12" s="100"/>
      <c r="TJE12" s="100"/>
      <c r="TJF12" s="100"/>
      <c r="TJG12" s="100"/>
      <c r="TJH12" s="99"/>
      <c r="TJI12" s="97"/>
      <c r="TJJ12" s="97"/>
      <c r="TJK12" s="102"/>
      <c r="TJL12" s="102"/>
      <c r="TJM12" s="97"/>
      <c r="TJN12" s="100"/>
      <c r="TJO12" s="101"/>
      <c r="TJP12" s="100"/>
      <c r="TJQ12" s="100"/>
      <c r="TJR12" s="100"/>
      <c r="TJS12" s="100"/>
      <c r="TJT12" s="99"/>
      <c r="TJU12" s="97"/>
      <c r="TJV12" s="97"/>
      <c r="TJW12" s="102"/>
      <c r="TJX12" s="102"/>
      <c r="TJY12" s="97"/>
      <c r="TJZ12" s="100"/>
      <c r="TKA12" s="101"/>
      <c r="TKB12" s="100"/>
      <c r="TKC12" s="100"/>
      <c r="TKD12" s="100"/>
      <c r="TKE12" s="100"/>
      <c r="TKF12" s="99"/>
      <c r="TKG12" s="97"/>
      <c r="TKH12" s="97"/>
      <c r="TKI12" s="102"/>
      <c r="TKJ12" s="102"/>
      <c r="TKK12" s="97"/>
      <c r="TKL12" s="100"/>
      <c r="TKM12" s="101"/>
      <c r="TKN12" s="100"/>
      <c r="TKO12" s="100"/>
      <c r="TKP12" s="100"/>
      <c r="TKQ12" s="100"/>
      <c r="TKR12" s="99"/>
      <c r="TKS12" s="97"/>
      <c r="TKT12" s="97"/>
      <c r="TKU12" s="102"/>
      <c r="TKV12" s="102"/>
      <c r="TKW12" s="97"/>
      <c r="TKX12" s="100"/>
      <c r="TKY12" s="101"/>
      <c r="TKZ12" s="100"/>
      <c r="TLA12" s="100"/>
      <c r="TLB12" s="100"/>
      <c r="TLC12" s="100"/>
      <c r="TLD12" s="99"/>
      <c r="TLE12" s="97"/>
      <c r="TLF12" s="97"/>
      <c r="TLG12" s="102"/>
      <c r="TLH12" s="102"/>
      <c r="TLI12" s="97"/>
      <c r="TLJ12" s="100"/>
      <c r="TLK12" s="101"/>
      <c r="TLL12" s="100"/>
      <c r="TLM12" s="100"/>
      <c r="TLN12" s="100"/>
      <c r="TLO12" s="100"/>
      <c r="TLP12" s="99"/>
      <c r="TLQ12" s="97"/>
      <c r="TLR12" s="97"/>
      <c r="TLS12" s="102"/>
      <c r="TLT12" s="102"/>
      <c r="TLU12" s="97"/>
      <c r="TLV12" s="100"/>
      <c r="TLW12" s="101"/>
      <c r="TLX12" s="100"/>
      <c r="TLY12" s="100"/>
      <c r="TLZ12" s="100"/>
      <c r="TMA12" s="100"/>
      <c r="TMB12" s="99"/>
      <c r="TMC12" s="97"/>
      <c r="TMD12" s="97"/>
      <c r="TME12" s="102"/>
      <c r="TMF12" s="102"/>
      <c r="TMG12" s="97"/>
      <c r="TMH12" s="100"/>
      <c r="TMI12" s="101"/>
      <c r="TMJ12" s="100"/>
      <c r="TMK12" s="100"/>
      <c r="TML12" s="100"/>
      <c r="TMM12" s="100"/>
      <c r="TMN12" s="99"/>
      <c r="TMO12" s="97"/>
      <c r="TMP12" s="97"/>
      <c r="TMQ12" s="102"/>
      <c r="TMR12" s="102"/>
      <c r="TMS12" s="97"/>
      <c r="TMT12" s="100"/>
      <c r="TMU12" s="101"/>
      <c r="TMV12" s="100"/>
      <c r="TMW12" s="100"/>
      <c r="TMX12" s="100"/>
      <c r="TMY12" s="100"/>
      <c r="TMZ12" s="99"/>
      <c r="TNA12" s="97"/>
      <c r="TNB12" s="97"/>
      <c r="TNC12" s="102"/>
      <c r="TND12" s="102"/>
      <c r="TNE12" s="97"/>
      <c r="TNF12" s="100"/>
      <c r="TNG12" s="101"/>
      <c r="TNH12" s="100"/>
      <c r="TNI12" s="100"/>
      <c r="TNJ12" s="100"/>
      <c r="TNK12" s="100"/>
      <c r="TNL12" s="99"/>
      <c r="TNM12" s="97"/>
      <c r="TNN12" s="97"/>
      <c r="TNO12" s="102"/>
      <c r="TNP12" s="102"/>
      <c r="TNQ12" s="97"/>
      <c r="TNR12" s="100"/>
      <c r="TNS12" s="101"/>
      <c r="TNT12" s="100"/>
      <c r="TNU12" s="100"/>
      <c r="TNV12" s="100"/>
      <c r="TNW12" s="100"/>
      <c r="TNX12" s="99"/>
      <c r="TNY12" s="97"/>
      <c r="TNZ12" s="97"/>
      <c r="TOA12" s="102"/>
      <c r="TOB12" s="102"/>
      <c r="TOC12" s="97"/>
      <c r="TOD12" s="100"/>
      <c r="TOE12" s="101"/>
      <c r="TOF12" s="100"/>
      <c r="TOG12" s="100"/>
      <c r="TOH12" s="100"/>
      <c r="TOI12" s="100"/>
      <c r="TOJ12" s="99"/>
      <c r="TOK12" s="97"/>
      <c r="TOL12" s="97"/>
      <c r="TOM12" s="102"/>
      <c r="TON12" s="102"/>
      <c r="TOO12" s="97"/>
      <c r="TOP12" s="100"/>
      <c r="TOQ12" s="101"/>
      <c r="TOR12" s="100"/>
      <c r="TOS12" s="100"/>
      <c r="TOT12" s="100"/>
      <c r="TOU12" s="100"/>
      <c r="TOV12" s="99"/>
      <c r="TOW12" s="97"/>
      <c r="TOX12" s="97"/>
      <c r="TOY12" s="102"/>
      <c r="TOZ12" s="102"/>
      <c r="TPA12" s="97"/>
      <c r="TPB12" s="100"/>
      <c r="TPC12" s="101"/>
      <c r="TPD12" s="100"/>
      <c r="TPE12" s="100"/>
      <c r="TPF12" s="100"/>
      <c r="TPG12" s="100"/>
      <c r="TPH12" s="99"/>
      <c r="TPI12" s="97"/>
      <c r="TPJ12" s="97"/>
      <c r="TPK12" s="102"/>
      <c r="TPL12" s="102"/>
      <c r="TPM12" s="97"/>
      <c r="TPN12" s="100"/>
      <c r="TPO12" s="101"/>
      <c r="TPP12" s="100"/>
      <c r="TPQ12" s="100"/>
      <c r="TPR12" s="100"/>
      <c r="TPS12" s="100"/>
      <c r="TPT12" s="99"/>
      <c r="TPU12" s="97"/>
      <c r="TPV12" s="97"/>
      <c r="TPW12" s="102"/>
      <c r="TPX12" s="102"/>
      <c r="TPY12" s="97"/>
      <c r="TPZ12" s="100"/>
      <c r="TQA12" s="101"/>
      <c r="TQB12" s="100"/>
      <c r="TQC12" s="100"/>
      <c r="TQD12" s="100"/>
      <c r="TQE12" s="100"/>
      <c r="TQF12" s="99"/>
      <c r="TQG12" s="97"/>
      <c r="TQH12" s="97"/>
      <c r="TQI12" s="102"/>
      <c r="TQJ12" s="102"/>
      <c r="TQK12" s="97"/>
      <c r="TQL12" s="100"/>
      <c r="TQM12" s="101"/>
      <c r="TQN12" s="100"/>
      <c r="TQO12" s="100"/>
      <c r="TQP12" s="100"/>
      <c r="TQQ12" s="100"/>
      <c r="TQR12" s="99"/>
      <c r="TQS12" s="97"/>
      <c r="TQT12" s="97"/>
      <c r="TQU12" s="102"/>
      <c r="TQV12" s="102"/>
      <c r="TQW12" s="97"/>
      <c r="TQX12" s="100"/>
      <c r="TQY12" s="101"/>
      <c r="TQZ12" s="100"/>
      <c r="TRA12" s="100"/>
      <c r="TRB12" s="100"/>
      <c r="TRC12" s="100"/>
      <c r="TRD12" s="99"/>
      <c r="TRE12" s="97"/>
      <c r="TRF12" s="97"/>
      <c r="TRG12" s="102"/>
      <c r="TRH12" s="102"/>
      <c r="TRI12" s="97"/>
      <c r="TRJ12" s="100"/>
      <c r="TRK12" s="101"/>
      <c r="TRL12" s="100"/>
      <c r="TRM12" s="100"/>
      <c r="TRN12" s="100"/>
      <c r="TRO12" s="100"/>
      <c r="TRP12" s="99"/>
      <c r="TRQ12" s="97"/>
      <c r="TRR12" s="97"/>
      <c r="TRS12" s="102"/>
      <c r="TRT12" s="102"/>
      <c r="TRU12" s="97"/>
      <c r="TRV12" s="100"/>
      <c r="TRW12" s="101"/>
      <c r="TRX12" s="100"/>
      <c r="TRY12" s="100"/>
      <c r="TRZ12" s="100"/>
      <c r="TSA12" s="100"/>
      <c r="TSB12" s="99"/>
      <c r="TSC12" s="97"/>
      <c r="TSD12" s="97"/>
      <c r="TSE12" s="102"/>
      <c r="TSF12" s="102"/>
      <c r="TSG12" s="97"/>
      <c r="TSH12" s="100"/>
      <c r="TSI12" s="101"/>
      <c r="TSJ12" s="100"/>
      <c r="TSK12" s="100"/>
      <c r="TSL12" s="100"/>
      <c r="TSM12" s="100"/>
      <c r="TSN12" s="99"/>
      <c r="TSO12" s="97"/>
      <c r="TSP12" s="97"/>
      <c r="TSQ12" s="102"/>
      <c r="TSR12" s="102"/>
      <c r="TSS12" s="97"/>
      <c r="TST12" s="100"/>
      <c r="TSU12" s="101"/>
      <c r="TSV12" s="100"/>
      <c r="TSW12" s="100"/>
      <c r="TSX12" s="100"/>
      <c r="TSY12" s="100"/>
      <c r="TSZ12" s="99"/>
      <c r="TTA12" s="97"/>
      <c r="TTB12" s="97"/>
      <c r="TTC12" s="102"/>
      <c r="TTD12" s="102"/>
      <c r="TTE12" s="97"/>
      <c r="TTF12" s="100"/>
      <c r="TTG12" s="101"/>
      <c r="TTH12" s="100"/>
      <c r="TTI12" s="100"/>
      <c r="TTJ12" s="100"/>
      <c r="TTK12" s="100"/>
      <c r="TTL12" s="99"/>
      <c r="TTM12" s="97"/>
      <c r="TTN12" s="97"/>
      <c r="TTO12" s="102"/>
      <c r="TTP12" s="102"/>
      <c r="TTQ12" s="97"/>
      <c r="TTR12" s="100"/>
      <c r="TTS12" s="101"/>
      <c r="TTT12" s="100"/>
      <c r="TTU12" s="100"/>
      <c r="TTV12" s="100"/>
      <c r="TTW12" s="100"/>
      <c r="TTX12" s="99"/>
      <c r="TTY12" s="97"/>
      <c r="TTZ12" s="97"/>
      <c r="TUA12" s="102"/>
      <c r="TUB12" s="102"/>
      <c r="TUC12" s="97"/>
      <c r="TUD12" s="100"/>
      <c r="TUE12" s="101"/>
      <c r="TUF12" s="100"/>
      <c r="TUG12" s="100"/>
      <c r="TUH12" s="100"/>
      <c r="TUI12" s="100"/>
      <c r="TUJ12" s="99"/>
      <c r="TUK12" s="97"/>
      <c r="TUL12" s="97"/>
      <c r="TUM12" s="102"/>
      <c r="TUN12" s="102"/>
      <c r="TUO12" s="97"/>
      <c r="TUP12" s="100"/>
      <c r="TUQ12" s="101"/>
      <c r="TUR12" s="100"/>
      <c r="TUS12" s="100"/>
      <c r="TUT12" s="100"/>
      <c r="TUU12" s="100"/>
      <c r="TUV12" s="99"/>
      <c r="TUW12" s="97"/>
      <c r="TUX12" s="97"/>
      <c r="TUY12" s="102"/>
      <c r="TUZ12" s="102"/>
      <c r="TVA12" s="97"/>
      <c r="TVB12" s="100"/>
      <c r="TVC12" s="101"/>
      <c r="TVD12" s="100"/>
      <c r="TVE12" s="100"/>
      <c r="TVF12" s="100"/>
      <c r="TVG12" s="100"/>
      <c r="TVH12" s="99"/>
      <c r="TVI12" s="97"/>
      <c r="TVJ12" s="97"/>
      <c r="TVK12" s="102"/>
      <c r="TVL12" s="102"/>
      <c r="TVM12" s="97"/>
      <c r="TVN12" s="100"/>
      <c r="TVO12" s="101"/>
      <c r="TVP12" s="100"/>
      <c r="TVQ12" s="100"/>
      <c r="TVR12" s="100"/>
      <c r="TVS12" s="100"/>
      <c r="TVT12" s="99"/>
      <c r="TVU12" s="97"/>
      <c r="TVV12" s="97"/>
      <c r="TVW12" s="102"/>
      <c r="TVX12" s="102"/>
      <c r="TVY12" s="97"/>
      <c r="TVZ12" s="100"/>
      <c r="TWA12" s="101"/>
      <c r="TWB12" s="100"/>
      <c r="TWC12" s="100"/>
      <c r="TWD12" s="100"/>
      <c r="TWE12" s="100"/>
      <c r="TWF12" s="99"/>
      <c r="TWG12" s="97"/>
      <c r="TWH12" s="97"/>
      <c r="TWI12" s="102"/>
      <c r="TWJ12" s="102"/>
      <c r="TWK12" s="97"/>
      <c r="TWL12" s="100"/>
      <c r="TWM12" s="101"/>
      <c r="TWN12" s="100"/>
      <c r="TWO12" s="100"/>
      <c r="TWP12" s="100"/>
      <c r="TWQ12" s="100"/>
      <c r="TWR12" s="99"/>
      <c r="TWS12" s="97"/>
      <c r="TWT12" s="97"/>
      <c r="TWU12" s="102"/>
      <c r="TWV12" s="102"/>
      <c r="TWW12" s="97"/>
      <c r="TWX12" s="100"/>
      <c r="TWY12" s="101"/>
      <c r="TWZ12" s="100"/>
      <c r="TXA12" s="100"/>
      <c r="TXB12" s="100"/>
      <c r="TXC12" s="100"/>
      <c r="TXD12" s="99"/>
      <c r="TXE12" s="97"/>
      <c r="TXF12" s="97"/>
      <c r="TXG12" s="102"/>
      <c r="TXH12" s="102"/>
      <c r="TXI12" s="97"/>
      <c r="TXJ12" s="100"/>
      <c r="TXK12" s="101"/>
      <c r="TXL12" s="100"/>
      <c r="TXM12" s="100"/>
      <c r="TXN12" s="100"/>
      <c r="TXO12" s="100"/>
      <c r="TXP12" s="99"/>
      <c r="TXQ12" s="97"/>
      <c r="TXR12" s="97"/>
      <c r="TXS12" s="102"/>
      <c r="TXT12" s="102"/>
      <c r="TXU12" s="97"/>
      <c r="TXV12" s="100"/>
      <c r="TXW12" s="101"/>
      <c r="TXX12" s="100"/>
      <c r="TXY12" s="100"/>
      <c r="TXZ12" s="100"/>
      <c r="TYA12" s="100"/>
      <c r="TYB12" s="99"/>
      <c r="TYC12" s="97"/>
      <c r="TYD12" s="97"/>
      <c r="TYE12" s="102"/>
      <c r="TYF12" s="102"/>
      <c r="TYG12" s="97"/>
      <c r="TYH12" s="100"/>
      <c r="TYI12" s="101"/>
      <c r="TYJ12" s="100"/>
      <c r="TYK12" s="100"/>
      <c r="TYL12" s="100"/>
      <c r="TYM12" s="100"/>
      <c r="TYN12" s="99"/>
      <c r="TYO12" s="97"/>
      <c r="TYP12" s="97"/>
      <c r="TYQ12" s="102"/>
      <c r="TYR12" s="102"/>
      <c r="TYS12" s="97"/>
      <c r="TYT12" s="100"/>
      <c r="TYU12" s="101"/>
      <c r="TYV12" s="100"/>
      <c r="TYW12" s="100"/>
      <c r="TYX12" s="100"/>
      <c r="TYY12" s="100"/>
      <c r="TYZ12" s="99"/>
      <c r="TZA12" s="97"/>
      <c r="TZB12" s="97"/>
      <c r="TZC12" s="102"/>
      <c r="TZD12" s="102"/>
      <c r="TZE12" s="97"/>
      <c r="TZF12" s="100"/>
      <c r="TZG12" s="101"/>
      <c r="TZH12" s="100"/>
      <c r="TZI12" s="100"/>
      <c r="TZJ12" s="100"/>
      <c r="TZK12" s="100"/>
      <c r="TZL12" s="99"/>
      <c r="TZM12" s="97"/>
      <c r="TZN12" s="97"/>
      <c r="TZO12" s="102"/>
      <c r="TZP12" s="102"/>
      <c r="TZQ12" s="97"/>
      <c r="TZR12" s="100"/>
      <c r="TZS12" s="101"/>
      <c r="TZT12" s="100"/>
      <c r="TZU12" s="100"/>
      <c r="TZV12" s="100"/>
      <c r="TZW12" s="100"/>
      <c r="TZX12" s="99"/>
      <c r="TZY12" s="97"/>
      <c r="TZZ12" s="97"/>
      <c r="UAA12" s="102"/>
      <c r="UAB12" s="102"/>
      <c r="UAC12" s="97"/>
      <c r="UAD12" s="100"/>
      <c r="UAE12" s="101"/>
      <c r="UAF12" s="100"/>
      <c r="UAG12" s="100"/>
      <c r="UAH12" s="100"/>
      <c r="UAI12" s="100"/>
      <c r="UAJ12" s="99"/>
      <c r="UAK12" s="97"/>
      <c r="UAL12" s="97"/>
      <c r="UAM12" s="102"/>
      <c r="UAN12" s="102"/>
      <c r="UAO12" s="97"/>
      <c r="UAP12" s="100"/>
      <c r="UAQ12" s="101"/>
      <c r="UAR12" s="100"/>
      <c r="UAS12" s="100"/>
      <c r="UAT12" s="100"/>
      <c r="UAU12" s="100"/>
      <c r="UAV12" s="99"/>
      <c r="UAW12" s="97"/>
      <c r="UAX12" s="97"/>
      <c r="UAY12" s="102"/>
      <c r="UAZ12" s="102"/>
      <c r="UBA12" s="97"/>
      <c r="UBB12" s="100"/>
      <c r="UBC12" s="101"/>
      <c r="UBD12" s="100"/>
      <c r="UBE12" s="100"/>
      <c r="UBF12" s="100"/>
      <c r="UBG12" s="100"/>
      <c r="UBH12" s="99"/>
      <c r="UBI12" s="97"/>
      <c r="UBJ12" s="97"/>
      <c r="UBK12" s="102"/>
      <c r="UBL12" s="102"/>
      <c r="UBM12" s="97"/>
      <c r="UBN12" s="100"/>
      <c r="UBO12" s="101"/>
      <c r="UBP12" s="100"/>
      <c r="UBQ12" s="100"/>
      <c r="UBR12" s="100"/>
      <c r="UBS12" s="100"/>
      <c r="UBT12" s="99"/>
      <c r="UBU12" s="97"/>
      <c r="UBV12" s="97"/>
      <c r="UBW12" s="102"/>
      <c r="UBX12" s="102"/>
      <c r="UBY12" s="97"/>
      <c r="UBZ12" s="100"/>
      <c r="UCA12" s="101"/>
      <c r="UCB12" s="100"/>
      <c r="UCC12" s="100"/>
      <c r="UCD12" s="100"/>
      <c r="UCE12" s="100"/>
      <c r="UCF12" s="99"/>
      <c r="UCG12" s="97"/>
      <c r="UCH12" s="97"/>
      <c r="UCI12" s="102"/>
      <c r="UCJ12" s="102"/>
      <c r="UCK12" s="97"/>
      <c r="UCL12" s="100"/>
      <c r="UCM12" s="101"/>
      <c r="UCN12" s="100"/>
      <c r="UCO12" s="100"/>
      <c r="UCP12" s="100"/>
      <c r="UCQ12" s="100"/>
      <c r="UCR12" s="99"/>
      <c r="UCS12" s="97"/>
      <c r="UCT12" s="97"/>
      <c r="UCU12" s="102"/>
      <c r="UCV12" s="102"/>
      <c r="UCW12" s="97"/>
      <c r="UCX12" s="100"/>
      <c r="UCY12" s="101"/>
      <c r="UCZ12" s="100"/>
      <c r="UDA12" s="100"/>
      <c r="UDB12" s="100"/>
      <c r="UDC12" s="100"/>
      <c r="UDD12" s="99"/>
      <c r="UDE12" s="97"/>
      <c r="UDF12" s="97"/>
      <c r="UDG12" s="102"/>
      <c r="UDH12" s="102"/>
      <c r="UDI12" s="97"/>
      <c r="UDJ12" s="100"/>
      <c r="UDK12" s="101"/>
      <c r="UDL12" s="100"/>
      <c r="UDM12" s="100"/>
      <c r="UDN12" s="100"/>
      <c r="UDO12" s="100"/>
      <c r="UDP12" s="99"/>
      <c r="UDQ12" s="97"/>
      <c r="UDR12" s="97"/>
      <c r="UDS12" s="102"/>
      <c r="UDT12" s="102"/>
      <c r="UDU12" s="97"/>
      <c r="UDV12" s="100"/>
      <c r="UDW12" s="101"/>
      <c r="UDX12" s="100"/>
      <c r="UDY12" s="100"/>
      <c r="UDZ12" s="100"/>
      <c r="UEA12" s="100"/>
      <c r="UEB12" s="99"/>
      <c r="UEC12" s="97"/>
      <c r="UED12" s="97"/>
      <c r="UEE12" s="102"/>
      <c r="UEF12" s="102"/>
      <c r="UEG12" s="97"/>
      <c r="UEH12" s="100"/>
      <c r="UEI12" s="101"/>
      <c r="UEJ12" s="100"/>
      <c r="UEK12" s="100"/>
      <c r="UEL12" s="100"/>
      <c r="UEM12" s="100"/>
      <c r="UEN12" s="99"/>
      <c r="UEO12" s="97"/>
      <c r="UEP12" s="97"/>
      <c r="UEQ12" s="102"/>
      <c r="UER12" s="102"/>
      <c r="UES12" s="97"/>
      <c r="UET12" s="100"/>
      <c r="UEU12" s="101"/>
      <c r="UEV12" s="100"/>
      <c r="UEW12" s="100"/>
      <c r="UEX12" s="100"/>
      <c r="UEY12" s="100"/>
      <c r="UEZ12" s="99"/>
      <c r="UFA12" s="97"/>
      <c r="UFB12" s="97"/>
      <c r="UFC12" s="102"/>
      <c r="UFD12" s="102"/>
      <c r="UFE12" s="97"/>
      <c r="UFF12" s="100"/>
      <c r="UFG12" s="101"/>
      <c r="UFH12" s="100"/>
      <c r="UFI12" s="100"/>
      <c r="UFJ12" s="100"/>
      <c r="UFK12" s="100"/>
      <c r="UFL12" s="99"/>
      <c r="UFM12" s="97"/>
      <c r="UFN12" s="97"/>
      <c r="UFO12" s="102"/>
      <c r="UFP12" s="102"/>
      <c r="UFQ12" s="97"/>
      <c r="UFR12" s="100"/>
      <c r="UFS12" s="101"/>
      <c r="UFT12" s="100"/>
      <c r="UFU12" s="100"/>
      <c r="UFV12" s="100"/>
      <c r="UFW12" s="100"/>
      <c r="UFX12" s="99"/>
      <c r="UFY12" s="97"/>
      <c r="UFZ12" s="97"/>
      <c r="UGA12" s="102"/>
      <c r="UGB12" s="102"/>
      <c r="UGC12" s="97"/>
      <c r="UGD12" s="100"/>
      <c r="UGE12" s="101"/>
      <c r="UGF12" s="100"/>
      <c r="UGG12" s="100"/>
      <c r="UGH12" s="100"/>
      <c r="UGI12" s="100"/>
      <c r="UGJ12" s="99"/>
      <c r="UGK12" s="97"/>
      <c r="UGL12" s="97"/>
      <c r="UGM12" s="102"/>
      <c r="UGN12" s="102"/>
      <c r="UGO12" s="97"/>
      <c r="UGP12" s="100"/>
      <c r="UGQ12" s="101"/>
      <c r="UGR12" s="100"/>
      <c r="UGS12" s="100"/>
      <c r="UGT12" s="100"/>
      <c r="UGU12" s="100"/>
      <c r="UGV12" s="99"/>
      <c r="UGW12" s="97"/>
      <c r="UGX12" s="97"/>
      <c r="UGY12" s="102"/>
      <c r="UGZ12" s="102"/>
      <c r="UHA12" s="97"/>
      <c r="UHB12" s="100"/>
      <c r="UHC12" s="101"/>
      <c r="UHD12" s="100"/>
      <c r="UHE12" s="100"/>
      <c r="UHF12" s="100"/>
      <c r="UHG12" s="100"/>
      <c r="UHH12" s="99"/>
      <c r="UHI12" s="97"/>
      <c r="UHJ12" s="97"/>
      <c r="UHK12" s="102"/>
      <c r="UHL12" s="102"/>
      <c r="UHM12" s="97"/>
      <c r="UHN12" s="100"/>
      <c r="UHO12" s="101"/>
      <c r="UHP12" s="100"/>
      <c r="UHQ12" s="100"/>
      <c r="UHR12" s="100"/>
      <c r="UHS12" s="100"/>
      <c r="UHT12" s="99"/>
      <c r="UHU12" s="97"/>
      <c r="UHV12" s="97"/>
      <c r="UHW12" s="102"/>
      <c r="UHX12" s="102"/>
      <c r="UHY12" s="97"/>
      <c r="UHZ12" s="100"/>
      <c r="UIA12" s="101"/>
      <c r="UIB12" s="100"/>
      <c r="UIC12" s="100"/>
      <c r="UID12" s="100"/>
      <c r="UIE12" s="100"/>
      <c r="UIF12" s="99"/>
      <c r="UIG12" s="97"/>
      <c r="UIH12" s="97"/>
      <c r="UII12" s="102"/>
      <c r="UIJ12" s="102"/>
      <c r="UIK12" s="97"/>
      <c r="UIL12" s="100"/>
      <c r="UIM12" s="101"/>
      <c r="UIN12" s="100"/>
      <c r="UIO12" s="100"/>
      <c r="UIP12" s="100"/>
      <c r="UIQ12" s="100"/>
      <c r="UIR12" s="99"/>
      <c r="UIS12" s="97"/>
      <c r="UIT12" s="97"/>
      <c r="UIU12" s="102"/>
      <c r="UIV12" s="102"/>
      <c r="UIW12" s="97"/>
      <c r="UIX12" s="100"/>
      <c r="UIY12" s="101"/>
      <c r="UIZ12" s="100"/>
      <c r="UJA12" s="100"/>
      <c r="UJB12" s="100"/>
      <c r="UJC12" s="100"/>
      <c r="UJD12" s="99"/>
      <c r="UJE12" s="97"/>
      <c r="UJF12" s="97"/>
      <c r="UJG12" s="102"/>
      <c r="UJH12" s="102"/>
      <c r="UJI12" s="97"/>
      <c r="UJJ12" s="100"/>
      <c r="UJK12" s="101"/>
      <c r="UJL12" s="100"/>
      <c r="UJM12" s="100"/>
      <c r="UJN12" s="100"/>
      <c r="UJO12" s="100"/>
      <c r="UJP12" s="99"/>
      <c r="UJQ12" s="97"/>
      <c r="UJR12" s="97"/>
      <c r="UJS12" s="102"/>
      <c r="UJT12" s="102"/>
      <c r="UJU12" s="97"/>
      <c r="UJV12" s="100"/>
      <c r="UJW12" s="101"/>
      <c r="UJX12" s="100"/>
      <c r="UJY12" s="100"/>
      <c r="UJZ12" s="100"/>
      <c r="UKA12" s="100"/>
      <c r="UKB12" s="99"/>
      <c r="UKC12" s="97"/>
      <c r="UKD12" s="97"/>
      <c r="UKE12" s="102"/>
      <c r="UKF12" s="102"/>
      <c r="UKG12" s="97"/>
      <c r="UKH12" s="100"/>
      <c r="UKI12" s="101"/>
      <c r="UKJ12" s="100"/>
      <c r="UKK12" s="100"/>
      <c r="UKL12" s="100"/>
      <c r="UKM12" s="100"/>
      <c r="UKN12" s="99"/>
      <c r="UKO12" s="97"/>
      <c r="UKP12" s="97"/>
      <c r="UKQ12" s="102"/>
      <c r="UKR12" s="102"/>
      <c r="UKS12" s="97"/>
      <c r="UKT12" s="100"/>
      <c r="UKU12" s="101"/>
      <c r="UKV12" s="100"/>
      <c r="UKW12" s="100"/>
      <c r="UKX12" s="100"/>
      <c r="UKY12" s="100"/>
      <c r="UKZ12" s="99"/>
      <c r="ULA12" s="97"/>
      <c r="ULB12" s="97"/>
      <c r="ULC12" s="102"/>
      <c r="ULD12" s="102"/>
      <c r="ULE12" s="97"/>
      <c r="ULF12" s="100"/>
      <c r="ULG12" s="101"/>
      <c r="ULH12" s="100"/>
      <c r="ULI12" s="100"/>
      <c r="ULJ12" s="100"/>
      <c r="ULK12" s="100"/>
      <c r="ULL12" s="99"/>
      <c r="ULM12" s="97"/>
      <c r="ULN12" s="97"/>
      <c r="ULO12" s="102"/>
      <c r="ULP12" s="102"/>
      <c r="ULQ12" s="97"/>
      <c r="ULR12" s="100"/>
      <c r="ULS12" s="101"/>
      <c r="ULT12" s="100"/>
      <c r="ULU12" s="100"/>
      <c r="ULV12" s="100"/>
      <c r="ULW12" s="100"/>
      <c r="ULX12" s="99"/>
      <c r="ULY12" s="97"/>
      <c r="ULZ12" s="97"/>
      <c r="UMA12" s="102"/>
      <c r="UMB12" s="102"/>
      <c r="UMC12" s="97"/>
      <c r="UMD12" s="100"/>
      <c r="UME12" s="101"/>
      <c r="UMF12" s="100"/>
      <c r="UMG12" s="100"/>
      <c r="UMH12" s="100"/>
      <c r="UMI12" s="100"/>
      <c r="UMJ12" s="99"/>
      <c r="UMK12" s="97"/>
      <c r="UML12" s="97"/>
      <c r="UMM12" s="102"/>
      <c r="UMN12" s="102"/>
      <c r="UMO12" s="97"/>
      <c r="UMP12" s="100"/>
      <c r="UMQ12" s="101"/>
      <c r="UMR12" s="100"/>
      <c r="UMS12" s="100"/>
      <c r="UMT12" s="100"/>
      <c r="UMU12" s="100"/>
      <c r="UMV12" s="99"/>
      <c r="UMW12" s="97"/>
      <c r="UMX12" s="97"/>
      <c r="UMY12" s="102"/>
      <c r="UMZ12" s="102"/>
      <c r="UNA12" s="97"/>
      <c r="UNB12" s="100"/>
      <c r="UNC12" s="101"/>
      <c r="UND12" s="100"/>
      <c r="UNE12" s="100"/>
      <c r="UNF12" s="100"/>
      <c r="UNG12" s="100"/>
      <c r="UNH12" s="99"/>
      <c r="UNI12" s="97"/>
      <c r="UNJ12" s="97"/>
      <c r="UNK12" s="102"/>
      <c r="UNL12" s="102"/>
      <c r="UNM12" s="97"/>
      <c r="UNN12" s="100"/>
      <c r="UNO12" s="101"/>
      <c r="UNP12" s="100"/>
      <c r="UNQ12" s="100"/>
      <c r="UNR12" s="100"/>
      <c r="UNS12" s="100"/>
      <c r="UNT12" s="99"/>
      <c r="UNU12" s="97"/>
      <c r="UNV12" s="97"/>
      <c r="UNW12" s="102"/>
      <c r="UNX12" s="102"/>
      <c r="UNY12" s="97"/>
      <c r="UNZ12" s="100"/>
      <c r="UOA12" s="101"/>
      <c r="UOB12" s="100"/>
      <c r="UOC12" s="100"/>
      <c r="UOD12" s="100"/>
      <c r="UOE12" s="100"/>
      <c r="UOF12" s="99"/>
      <c r="UOG12" s="97"/>
      <c r="UOH12" s="97"/>
      <c r="UOI12" s="102"/>
      <c r="UOJ12" s="102"/>
      <c r="UOK12" s="97"/>
      <c r="UOL12" s="100"/>
      <c r="UOM12" s="101"/>
      <c r="UON12" s="100"/>
      <c r="UOO12" s="100"/>
      <c r="UOP12" s="100"/>
      <c r="UOQ12" s="100"/>
      <c r="UOR12" s="99"/>
      <c r="UOS12" s="97"/>
      <c r="UOT12" s="97"/>
      <c r="UOU12" s="102"/>
      <c r="UOV12" s="102"/>
      <c r="UOW12" s="97"/>
      <c r="UOX12" s="100"/>
      <c r="UOY12" s="101"/>
      <c r="UOZ12" s="100"/>
      <c r="UPA12" s="100"/>
      <c r="UPB12" s="100"/>
      <c r="UPC12" s="100"/>
      <c r="UPD12" s="99"/>
      <c r="UPE12" s="97"/>
      <c r="UPF12" s="97"/>
      <c r="UPG12" s="102"/>
      <c r="UPH12" s="102"/>
      <c r="UPI12" s="97"/>
      <c r="UPJ12" s="100"/>
      <c r="UPK12" s="101"/>
      <c r="UPL12" s="100"/>
      <c r="UPM12" s="100"/>
      <c r="UPN12" s="100"/>
      <c r="UPO12" s="100"/>
      <c r="UPP12" s="99"/>
      <c r="UPQ12" s="97"/>
      <c r="UPR12" s="97"/>
      <c r="UPS12" s="102"/>
      <c r="UPT12" s="102"/>
      <c r="UPU12" s="97"/>
      <c r="UPV12" s="100"/>
      <c r="UPW12" s="101"/>
      <c r="UPX12" s="100"/>
      <c r="UPY12" s="100"/>
      <c r="UPZ12" s="100"/>
      <c r="UQA12" s="100"/>
      <c r="UQB12" s="99"/>
      <c r="UQC12" s="97"/>
      <c r="UQD12" s="97"/>
      <c r="UQE12" s="102"/>
      <c r="UQF12" s="102"/>
      <c r="UQG12" s="97"/>
      <c r="UQH12" s="100"/>
      <c r="UQI12" s="101"/>
      <c r="UQJ12" s="100"/>
      <c r="UQK12" s="100"/>
      <c r="UQL12" s="100"/>
      <c r="UQM12" s="100"/>
      <c r="UQN12" s="99"/>
      <c r="UQO12" s="97"/>
      <c r="UQP12" s="97"/>
      <c r="UQQ12" s="102"/>
      <c r="UQR12" s="102"/>
      <c r="UQS12" s="97"/>
      <c r="UQT12" s="100"/>
      <c r="UQU12" s="101"/>
      <c r="UQV12" s="100"/>
      <c r="UQW12" s="100"/>
      <c r="UQX12" s="100"/>
      <c r="UQY12" s="100"/>
      <c r="UQZ12" s="99"/>
      <c r="URA12" s="97"/>
      <c r="URB12" s="97"/>
      <c r="URC12" s="102"/>
      <c r="URD12" s="102"/>
      <c r="URE12" s="97"/>
      <c r="URF12" s="100"/>
      <c r="URG12" s="101"/>
      <c r="URH12" s="100"/>
      <c r="URI12" s="100"/>
      <c r="URJ12" s="100"/>
      <c r="URK12" s="100"/>
      <c r="URL12" s="99"/>
      <c r="URM12" s="97"/>
      <c r="URN12" s="97"/>
      <c r="URO12" s="102"/>
      <c r="URP12" s="102"/>
      <c r="URQ12" s="97"/>
      <c r="URR12" s="100"/>
      <c r="URS12" s="101"/>
      <c r="URT12" s="100"/>
      <c r="URU12" s="100"/>
      <c r="URV12" s="100"/>
      <c r="URW12" s="100"/>
      <c r="URX12" s="99"/>
      <c r="URY12" s="97"/>
      <c r="URZ12" s="97"/>
      <c r="USA12" s="102"/>
      <c r="USB12" s="102"/>
      <c r="USC12" s="97"/>
      <c r="USD12" s="100"/>
      <c r="USE12" s="101"/>
      <c r="USF12" s="100"/>
      <c r="USG12" s="100"/>
      <c r="USH12" s="100"/>
      <c r="USI12" s="100"/>
      <c r="USJ12" s="99"/>
      <c r="USK12" s="97"/>
      <c r="USL12" s="97"/>
      <c r="USM12" s="102"/>
      <c r="USN12" s="102"/>
      <c r="USO12" s="97"/>
      <c r="USP12" s="100"/>
      <c r="USQ12" s="101"/>
      <c r="USR12" s="100"/>
      <c r="USS12" s="100"/>
      <c r="UST12" s="100"/>
      <c r="USU12" s="100"/>
      <c r="USV12" s="99"/>
      <c r="USW12" s="97"/>
      <c r="USX12" s="97"/>
      <c r="USY12" s="102"/>
      <c r="USZ12" s="102"/>
      <c r="UTA12" s="97"/>
      <c r="UTB12" s="100"/>
      <c r="UTC12" s="101"/>
      <c r="UTD12" s="100"/>
      <c r="UTE12" s="100"/>
      <c r="UTF12" s="100"/>
      <c r="UTG12" s="100"/>
      <c r="UTH12" s="99"/>
      <c r="UTI12" s="97"/>
      <c r="UTJ12" s="97"/>
      <c r="UTK12" s="102"/>
      <c r="UTL12" s="102"/>
      <c r="UTM12" s="97"/>
      <c r="UTN12" s="100"/>
      <c r="UTO12" s="101"/>
      <c r="UTP12" s="100"/>
      <c r="UTQ12" s="100"/>
      <c r="UTR12" s="100"/>
      <c r="UTS12" s="100"/>
      <c r="UTT12" s="99"/>
      <c r="UTU12" s="97"/>
      <c r="UTV12" s="97"/>
      <c r="UTW12" s="102"/>
      <c r="UTX12" s="102"/>
      <c r="UTY12" s="97"/>
      <c r="UTZ12" s="100"/>
      <c r="UUA12" s="101"/>
      <c r="UUB12" s="100"/>
      <c r="UUC12" s="100"/>
      <c r="UUD12" s="100"/>
      <c r="UUE12" s="100"/>
      <c r="UUF12" s="99"/>
      <c r="UUG12" s="97"/>
      <c r="UUH12" s="97"/>
      <c r="UUI12" s="102"/>
      <c r="UUJ12" s="102"/>
      <c r="UUK12" s="97"/>
      <c r="UUL12" s="100"/>
      <c r="UUM12" s="101"/>
      <c r="UUN12" s="100"/>
      <c r="UUO12" s="100"/>
      <c r="UUP12" s="100"/>
      <c r="UUQ12" s="100"/>
      <c r="UUR12" s="99"/>
      <c r="UUS12" s="97"/>
      <c r="UUT12" s="97"/>
      <c r="UUU12" s="102"/>
      <c r="UUV12" s="102"/>
      <c r="UUW12" s="97"/>
      <c r="UUX12" s="100"/>
      <c r="UUY12" s="101"/>
      <c r="UUZ12" s="100"/>
      <c r="UVA12" s="100"/>
      <c r="UVB12" s="100"/>
      <c r="UVC12" s="100"/>
      <c r="UVD12" s="99"/>
      <c r="UVE12" s="97"/>
      <c r="UVF12" s="97"/>
      <c r="UVG12" s="102"/>
      <c r="UVH12" s="102"/>
      <c r="UVI12" s="97"/>
      <c r="UVJ12" s="100"/>
      <c r="UVK12" s="101"/>
      <c r="UVL12" s="100"/>
      <c r="UVM12" s="100"/>
      <c r="UVN12" s="100"/>
      <c r="UVO12" s="100"/>
      <c r="UVP12" s="99"/>
      <c r="UVQ12" s="97"/>
      <c r="UVR12" s="97"/>
      <c r="UVS12" s="102"/>
      <c r="UVT12" s="102"/>
      <c r="UVU12" s="97"/>
      <c r="UVV12" s="100"/>
      <c r="UVW12" s="101"/>
      <c r="UVX12" s="100"/>
      <c r="UVY12" s="100"/>
      <c r="UVZ12" s="100"/>
      <c r="UWA12" s="100"/>
      <c r="UWB12" s="99"/>
      <c r="UWC12" s="97"/>
      <c r="UWD12" s="97"/>
      <c r="UWE12" s="102"/>
      <c r="UWF12" s="102"/>
      <c r="UWG12" s="97"/>
      <c r="UWH12" s="100"/>
      <c r="UWI12" s="101"/>
      <c r="UWJ12" s="100"/>
      <c r="UWK12" s="100"/>
      <c r="UWL12" s="100"/>
      <c r="UWM12" s="100"/>
      <c r="UWN12" s="99"/>
      <c r="UWO12" s="97"/>
      <c r="UWP12" s="97"/>
      <c r="UWQ12" s="102"/>
      <c r="UWR12" s="102"/>
      <c r="UWS12" s="97"/>
      <c r="UWT12" s="100"/>
      <c r="UWU12" s="101"/>
      <c r="UWV12" s="100"/>
      <c r="UWW12" s="100"/>
      <c r="UWX12" s="100"/>
      <c r="UWY12" s="100"/>
      <c r="UWZ12" s="99"/>
      <c r="UXA12" s="97"/>
      <c r="UXB12" s="97"/>
      <c r="UXC12" s="102"/>
      <c r="UXD12" s="102"/>
      <c r="UXE12" s="97"/>
      <c r="UXF12" s="100"/>
      <c r="UXG12" s="101"/>
      <c r="UXH12" s="100"/>
      <c r="UXI12" s="100"/>
      <c r="UXJ12" s="100"/>
      <c r="UXK12" s="100"/>
      <c r="UXL12" s="99"/>
      <c r="UXM12" s="97"/>
      <c r="UXN12" s="97"/>
      <c r="UXO12" s="102"/>
      <c r="UXP12" s="102"/>
      <c r="UXQ12" s="97"/>
      <c r="UXR12" s="100"/>
      <c r="UXS12" s="101"/>
      <c r="UXT12" s="100"/>
      <c r="UXU12" s="100"/>
      <c r="UXV12" s="100"/>
      <c r="UXW12" s="100"/>
      <c r="UXX12" s="99"/>
      <c r="UXY12" s="97"/>
      <c r="UXZ12" s="97"/>
      <c r="UYA12" s="102"/>
      <c r="UYB12" s="102"/>
      <c r="UYC12" s="97"/>
      <c r="UYD12" s="100"/>
      <c r="UYE12" s="101"/>
      <c r="UYF12" s="100"/>
      <c r="UYG12" s="100"/>
      <c r="UYH12" s="100"/>
      <c r="UYI12" s="100"/>
      <c r="UYJ12" s="99"/>
      <c r="UYK12" s="97"/>
      <c r="UYL12" s="97"/>
      <c r="UYM12" s="102"/>
      <c r="UYN12" s="102"/>
      <c r="UYO12" s="97"/>
      <c r="UYP12" s="100"/>
      <c r="UYQ12" s="101"/>
      <c r="UYR12" s="100"/>
      <c r="UYS12" s="100"/>
      <c r="UYT12" s="100"/>
      <c r="UYU12" s="100"/>
      <c r="UYV12" s="99"/>
      <c r="UYW12" s="97"/>
      <c r="UYX12" s="97"/>
      <c r="UYY12" s="102"/>
      <c r="UYZ12" s="102"/>
      <c r="UZA12" s="97"/>
      <c r="UZB12" s="100"/>
      <c r="UZC12" s="101"/>
      <c r="UZD12" s="100"/>
      <c r="UZE12" s="100"/>
      <c r="UZF12" s="100"/>
      <c r="UZG12" s="100"/>
      <c r="UZH12" s="99"/>
      <c r="UZI12" s="97"/>
      <c r="UZJ12" s="97"/>
      <c r="UZK12" s="102"/>
      <c r="UZL12" s="102"/>
      <c r="UZM12" s="97"/>
      <c r="UZN12" s="100"/>
      <c r="UZO12" s="101"/>
      <c r="UZP12" s="100"/>
      <c r="UZQ12" s="100"/>
      <c r="UZR12" s="100"/>
      <c r="UZS12" s="100"/>
      <c r="UZT12" s="99"/>
      <c r="UZU12" s="97"/>
      <c r="UZV12" s="97"/>
      <c r="UZW12" s="102"/>
      <c r="UZX12" s="102"/>
      <c r="UZY12" s="97"/>
      <c r="UZZ12" s="100"/>
      <c r="VAA12" s="101"/>
      <c r="VAB12" s="100"/>
      <c r="VAC12" s="100"/>
      <c r="VAD12" s="100"/>
      <c r="VAE12" s="100"/>
      <c r="VAF12" s="99"/>
      <c r="VAG12" s="97"/>
      <c r="VAH12" s="97"/>
      <c r="VAI12" s="102"/>
      <c r="VAJ12" s="102"/>
      <c r="VAK12" s="97"/>
      <c r="VAL12" s="100"/>
      <c r="VAM12" s="101"/>
      <c r="VAN12" s="100"/>
      <c r="VAO12" s="100"/>
      <c r="VAP12" s="100"/>
      <c r="VAQ12" s="100"/>
      <c r="VAR12" s="99"/>
      <c r="VAS12" s="97"/>
      <c r="VAT12" s="97"/>
      <c r="VAU12" s="102"/>
      <c r="VAV12" s="102"/>
      <c r="VAW12" s="97"/>
      <c r="VAX12" s="100"/>
      <c r="VAY12" s="101"/>
      <c r="VAZ12" s="100"/>
      <c r="VBA12" s="100"/>
      <c r="VBB12" s="100"/>
      <c r="VBC12" s="100"/>
      <c r="VBD12" s="99"/>
      <c r="VBE12" s="97"/>
      <c r="VBF12" s="97"/>
      <c r="VBG12" s="102"/>
      <c r="VBH12" s="102"/>
      <c r="VBI12" s="97"/>
      <c r="VBJ12" s="100"/>
      <c r="VBK12" s="101"/>
      <c r="VBL12" s="100"/>
      <c r="VBM12" s="100"/>
      <c r="VBN12" s="100"/>
      <c r="VBO12" s="100"/>
      <c r="VBP12" s="99"/>
      <c r="VBQ12" s="97"/>
      <c r="VBR12" s="97"/>
      <c r="VBS12" s="102"/>
      <c r="VBT12" s="102"/>
      <c r="VBU12" s="97"/>
      <c r="VBV12" s="100"/>
      <c r="VBW12" s="101"/>
      <c r="VBX12" s="100"/>
      <c r="VBY12" s="100"/>
      <c r="VBZ12" s="100"/>
      <c r="VCA12" s="100"/>
      <c r="VCB12" s="99"/>
      <c r="VCC12" s="97"/>
      <c r="VCD12" s="97"/>
      <c r="VCE12" s="102"/>
      <c r="VCF12" s="102"/>
      <c r="VCG12" s="97"/>
      <c r="VCH12" s="100"/>
      <c r="VCI12" s="101"/>
      <c r="VCJ12" s="100"/>
      <c r="VCK12" s="100"/>
      <c r="VCL12" s="100"/>
      <c r="VCM12" s="100"/>
      <c r="VCN12" s="99"/>
      <c r="VCO12" s="97"/>
      <c r="VCP12" s="97"/>
      <c r="VCQ12" s="102"/>
      <c r="VCR12" s="102"/>
      <c r="VCS12" s="97"/>
      <c r="VCT12" s="100"/>
      <c r="VCU12" s="101"/>
      <c r="VCV12" s="100"/>
      <c r="VCW12" s="100"/>
      <c r="VCX12" s="100"/>
      <c r="VCY12" s="100"/>
      <c r="VCZ12" s="99"/>
      <c r="VDA12" s="97"/>
      <c r="VDB12" s="97"/>
      <c r="VDC12" s="102"/>
      <c r="VDD12" s="102"/>
      <c r="VDE12" s="97"/>
      <c r="VDF12" s="100"/>
      <c r="VDG12" s="101"/>
      <c r="VDH12" s="100"/>
      <c r="VDI12" s="100"/>
      <c r="VDJ12" s="100"/>
      <c r="VDK12" s="100"/>
      <c r="VDL12" s="99"/>
      <c r="VDM12" s="97"/>
      <c r="VDN12" s="97"/>
      <c r="VDO12" s="102"/>
      <c r="VDP12" s="102"/>
      <c r="VDQ12" s="97"/>
      <c r="VDR12" s="100"/>
      <c r="VDS12" s="101"/>
      <c r="VDT12" s="100"/>
      <c r="VDU12" s="100"/>
      <c r="VDV12" s="100"/>
      <c r="VDW12" s="100"/>
      <c r="VDX12" s="99"/>
      <c r="VDY12" s="97"/>
      <c r="VDZ12" s="97"/>
      <c r="VEA12" s="102"/>
      <c r="VEB12" s="102"/>
      <c r="VEC12" s="97"/>
      <c r="VED12" s="100"/>
      <c r="VEE12" s="101"/>
      <c r="VEF12" s="100"/>
      <c r="VEG12" s="100"/>
      <c r="VEH12" s="100"/>
      <c r="VEI12" s="100"/>
      <c r="VEJ12" s="99"/>
      <c r="VEK12" s="97"/>
      <c r="VEL12" s="97"/>
      <c r="VEM12" s="102"/>
      <c r="VEN12" s="102"/>
      <c r="VEO12" s="97"/>
      <c r="VEP12" s="100"/>
      <c r="VEQ12" s="101"/>
      <c r="VER12" s="100"/>
      <c r="VES12" s="100"/>
      <c r="VET12" s="100"/>
      <c r="VEU12" s="100"/>
      <c r="VEV12" s="99"/>
      <c r="VEW12" s="97"/>
      <c r="VEX12" s="97"/>
      <c r="VEY12" s="102"/>
      <c r="VEZ12" s="102"/>
      <c r="VFA12" s="97"/>
      <c r="VFB12" s="100"/>
      <c r="VFC12" s="101"/>
      <c r="VFD12" s="100"/>
      <c r="VFE12" s="100"/>
      <c r="VFF12" s="100"/>
      <c r="VFG12" s="100"/>
      <c r="VFH12" s="99"/>
      <c r="VFI12" s="97"/>
      <c r="VFJ12" s="97"/>
      <c r="VFK12" s="102"/>
      <c r="VFL12" s="102"/>
      <c r="VFM12" s="97"/>
      <c r="VFN12" s="100"/>
      <c r="VFO12" s="101"/>
      <c r="VFP12" s="100"/>
      <c r="VFQ12" s="100"/>
      <c r="VFR12" s="100"/>
      <c r="VFS12" s="100"/>
      <c r="VFT12" s="99"/>
      <c r="VFU12" s="97"/>
      <c r="VFV12" s="97"/>
      <c r="VFW12" s="102"/>
      <c r="VFX12" s="102"/>
      <c r="VFY12" s="97"/>
      <c r="VFZ12" s="100"/>
      <c r="VGA12" s="101"/>
      <c r="VGB12" s="100"/>
      <c r="VGC12" s="100"/>
      <c r="VGD12" s="100"/>
      <c r="VGE12" s="100"/>
      <c r="VGF12" s="99"/>
      <c r="VGG12" s="97"/>
      <c r="VGH12" s="97"/>
      <c r="VGI12" s="102"/>
      <c r="VGJ12" s="102"/>
      <c r="VGK12" s="97"/>
      <c r="VGL12" s="100"/>
      <c r="VGM12" s="101"/>
      <c r="VGN12" s="100"/>
      <c r="VGO12" s="100"/>
      <c r="VGP12" s="100"/>
      <c r="VGQ12" s="100"/>
      <c r="VGR12" s="99"/>
      <c r="VGS12" s="97"/>
      <c r="VGT12" s="97"/>
      <c r="VGU12" s="102"/>
      <c r="VGV12" s="102"/>
      <c r="VGW12" s="97"/>
      <c r="VGX12" s="100"/>
      <c r="VGY12" s="101"/>
      <c r="VGZ12" s="100"/>
      <c r="VHA12" s="100"/>
      <c r="VHB12" s="100"/>
      <c r="VHC12" s="100"/>
      <c r="VHD12" s="99"/>
      <c r="VHE12" s="97"/>
      <c r="VHF12" s="97"/>
      <c r="VHG12" s="102"/>
      <c r="VHH12" s="102"/>
      <c r="VHI12" s="97"/>
      <c r="VHJ12" s="100"/>
      <c r="VHK12" s="101"/>
      <c r="VHL12" s="100"/>
      <c r="VHM12" s="100"/>
      <c r="VHN12" s="100"/>
      <c r="VHO12" s="100"/>
      <c r="VHP12" s="99"/>
      <c r="VHQ12" s="97"/>
      <c r="VHR12" s="97"/>
      <c r="VHS12" s="102"/>
      <c r="VHT12" s="102"/>
      <c r="VHU12" s="97"/>
      <c r="VHV12" s="100"/>
      <c r="VHW12" s="101"/>
      <c r="VHX12" s="100"/>
      <c r="VHY12" s="100"/>
      <c r="VHZ12" s="100"/>
      <c r="VIA12" s="100"/>
      <c r="VIB12" s="99"/>
      <c r="VIC12" s="97"/>
      <c r="VID12" s="97"/>
      <c r="VIE12" s="102"/>
      <c r="VIF12" s="102"/>
      <c r="VIG12" s="97"/>
      <c r="VIH12" s="100"/>
      <c r="VII12" s="101"/>
      <c r="VIJ12" s="100"/>
      <c r="VIK12" s="100"/>
      <c r="VIL12" s="100"/>
      <c r="VIM12" s="100"/>
      <c r="VIN12" s="99"/>
      <c r="VIO12" s="97"/>
      <c r="VIP12" s="97"/>
      <c r="VIQ12" s="102"/>
      <c r="VIR12" s="102"/>
      <c r="VIS12" s="97"/>
      <c r="VIT12" s="100"/>
      <c r="VIU12" s="101"/>
      <c r="VIV12" s="100"/>
      <c r="VIW12" s="100"/>
      <c r="VIX12" s="100"/>
      <c r="VIY12" s="100"/>
      <c r="VIZ12" s="99"/>
      <c r="VJA12" s="97"/>
      <c r="VJB12" s="97"/>
      <c r="VJC12" s="102"/>
      <c r="VJD12" s="102"/>
      <c r="VJE12" s="97"/>
      <c r="VJF12" s="100"/>
      <c r="VJG12" s="101"/>
      <c r="VJH12" s="100"/>
      <c r="VJI12" s="100"/>
      <c r="VJJ12" s="100"/>
      <c r="VJK12" s="100"/>
      <c r="VJL12" s="99"/>
      <c r="VJM12" s="97"/>
      <c r="VJN12" s="97"/>
      <c r="VJO12" s="102"/>
      <c r="VJP12" s="102"/>
      <c r="VJQ12" s="97"/>
      <c r="VJR12" s="100"/>
      <c r="VJS12" s="101"/>
      <c r="VJT12" s="100"/>
      <c r="VJU12" s="100"/>
      <c r="VJV12" s="100"/>
      <c r="VJW12" s="100"/>
      <c r="VJX12" s="99"/>
      <c r="VJY12" s="97"/>
      <c r="VJZ12" s="97"/>
      <c r="VKA12" s="102"/>
      <c r="VKB12" s="102"/>
      <c r="VKC12" s="97"/>
      <c r="VKD12" s="100"/>
      <c r="VKE12" s="101"/>
      <c r="VKF12" s="100"/>
      <c r="VKG12" s="100"/>
      <c r="VKH12" s="100"/>
      <c r="VKI12" s="100"/>
      <c r="VKJ12" s="99"/>
      <c r="VKK12" s="97"/>
      <c r="VKL12" s="97"/>
      <c r="VKM12" s="102"/>
      <c r="VKN12" s="102"/>
      <c r="VKO12" s="97"/>
      <c r="VKP12" s="100"/>
      <c r="VKQ12" s="101"/>
      <c r="VKR12" s="100"/>
      <c r="VKS12" s="100"/>
      <c r="VKT12" s="100"/>
      <c r="VKU12" s="100"/>
      <c r="VKV12" s="99"/>
      <c r="VKW12" s="97"/>
      <c r="VKX12" s="97"/>
      <c r="VKY12" s="102"/>
      <c r="VKZ12" s="102"/>
      <c r="VLA12" s="97"/>
      <c r="VLB12" s="100"/>
      <c r="VLC12" s="101"/>
      <c r="VLD12" s="100"/>
      <c r="VLE12" s="100"/>
      <c r="VLF12" s="100"/>
      <c r="VLG12" s="100"/>
      <c r="VLH12" s="99"/>
      <c r="VLI12" s="97"/>
      <c r="VLJ12" s="97"/>
      <c r="VLK12" s="102"/>
      <c r="VLL12" s="102"/>
      <c r="VLM12" s="97"/>
      <c r="VLN12" s="100"/>
      <c r="VLO12" s="101"/>
      <c r="VLP12" s="100"/>
      <c r="VLQ12" s="100"/>
      <c r="VLR12" s="100"/>
      <c r="VLS12" s="100"/>
      <c r="VLT12" s="99"/>
      <c r="VLU12" s="97"/>
      <c r="VLV12" s="97"/>
      <c r="VLW12" s="102"/>
      <c r="VLX12" s="102"/>
      <c r="VLY12" s="97"/>
      <c r="VLZ12" s="100"/>
      <c r="VMA12" s="101"/>
      <c r="VMB12" s="100"/>
      <c r="VMC12" s="100"/>
      <c r="VMD12" s="100"/>
      <c r="VME12" s="100"/>
      <c r="VMF12" s="99"/>
      <c r="VMG12" s="97"/>
      <c r="VMH12" s="97"/>
      <c r="VMI12" s="102"/>
      <c r="VMJ12" s="102"/>
      <c r="VMK12" s="97"/>
      <c r="VML12" s="100"/>
      <c r="VMM12" s="101"/>
      <c r="VMN12" s="100"/>
      <c r="VMO12" s="100"/>
      <c r="VMP12" s="100"/>
      <c r="VMQ12" s="100"/>
      <c r="VMR12" s="99"/>
      <c r="VMS12" s="97"/>
      <c r="VMT12" s="97"/>
      <c r="VMU12" s="102"/>
      <c r="VMV12" s="102"/>
      <c r="VMW12" s="97"/>
      <c r="VMX12" s="100"/>
      <c r="VMY12" s="101"/>
      <c r="VMZ12" s="100"/>
      <c r="VNA12" s="100"/>
      <c r="VNB12" s="100"/>
      <c r="VNC12" s="100"/>
      <c r="VND12" s="99"/>
      <c r="VNE12" s="97"/>
      <c r="VNF12" s="97"/>
      <c r="VNG12" s="102"/>
      <c r="VNH12" s="102"/>
      <c r="VNI12" s="97"/>
      <c r="VNJ12" s="100"/>
      <c r="VNK12" s="101"/>
      <c r="VNL12" s="100"/>
      <c r="VNM12" s="100"/>
      <c r="VNN12" s="100"/>
      <c r="VNO12" s="100"/>
      <c r="VNP12" s="99"/>
      <c r="VNQ12" s="97"/>
      <c r="VNR12" s="97"/>
      <c r="VNS12" s="102"/>
      <c r="VNT12" s="102"/>
      <c r="VNU12" s="97"/>
      <c r="VNV12" s="100"/>
      <c r="VNW12" s="101"/>
      <c r="VNX12" s="100"/>
      <c r="VNY12" s="100"/>
      <c r="VNZ12" s="100"/>
      <c r="VOA12" s="100"/>
      <c r="VOB12" s="99"/>
      <c r="VOC12" s="97"/>
      <c r="VOD12" s="97"/>
      <c r="VOE12" s="102"/>
      <c r="VOF12" s="102"/>
      <c r="VOG12" s="97"/>
      <c r="VOH12" s="100"/>
      <c r="VOI12" s="101"/>
      <c r="VOJ12" s="100"/>
      <c r="VOK12" s="100"/>
      <c r="VOL12" s="100"/>
      <c r="VOM12" s="100"/>
      <c r="VON12" s="99"/>
      <c r="VOO12" s="97"/>
      <c r="VOP12" s="97"/>
      <c r="VOQ12" s="102"/>
      <c r="VOR12" s="102"/>
      <c r="VOS12" s="97"/>
      <c r="VOT12" s="100"/>
      <c r="VOU12" s="101"/>
      <c r="VOV12" s="100"/>
      <c r="VOW12" s="100"/>
      <c r="VOX12" s="100"/>
      <c r="VOY12" s="100"/>
      <c r="VOZ12" s="99"/>
      <c r="VPA12" s="97"/>
      <c r="VPB12" s="97"/>
      <c r="VPC12" s="102"/>
      <c r="VPD12" s="102"/>
      <c r="VPE12" s="97"/>
      <c r="VPF12" s="100"/>
      <c r="VPG12" s="101"/>
      <c r="VPH12" s="100"/>
      <c r="VPI12" s="100"/>
      <c r="VPJ12" s="100"/>
      <c r="VPK12" s="100"/>
      <c r="VPL12" s="99"/>
      <c r="VPM12" s="97"/>
      <c r="VPN12" s="97"/>
      <c r="VPO12" s="102"/>
      <c r="VPP12" s="102"/>
      <c r="VPQ12" s="97"/>
      <c r="VPR12" s="100"/>
      <c r="VPS12" s="101"/>
      <c r="VPT12" s="100"/>
      <c r="VPU12" s="100"/>
      <c r="VPV12" s="100"/>
      <c r="VPW12" s="100"/>
      <c r="VPX12" s="99"/>
      <c r="VPY12" s="97"/>
      <c r="VPZ12" s="97"/>
      <c r="VQA12" s="102"/>
      <c r="VQB12" s="102"/>
      <c r="VQC12" s="97"/>
      <c r="VQD12" s="100"/>
      <c r="VQE12" s="101"/>
      <c r="VQF12" s="100"/>
      <c r="VQG12" s="100"/>
      <c r="VQH12" s="100"/>
      <c r="VQI12" s="100"/>
      <c r="VQJ12" s="99"/>
      <c r="VQK12" s="97"/>
      <c r="VQL12" s="97"/>
      <c r="VQM12" s="102"/>
      <c r="VQN12" s="102"/>
      <c r="VQO12" s="97"/>
      <c r="VQP12" s="100"/>
      <c r="VQQ12" s="101"/>
      <c r="VQR12" s="100"/>
      <c r="VQS12" s="100"/>
      <c r="VQT12" s="100"/>
      <c r="VQU12" s="100"/>
      <c r="VQV12" s="99"/>
      <c r="VQW12" s="97"/>
      <c r="VQX12" s="97"/>
      <c r="VQY12" s="102"/>
      <c r="VQZ12" s="102"/>
      <c r="VRA12" s="97"/>
      <c r="VRB12" s="100"/>
      <c r="VRC12" s="101"/>
      <c r="VRD12" s="100"/>
      <c r="VRE12" s="100"/>
      <c r="VRF12" s="100"/>
      <c r="VRG12" s="100"/>
      <c r="VRH12" s="99"/>
      <c r="VRI12" s="97"/>
      <c r="VRJ12" s="97"/>
      <c r="VRK12" s="102"/>
      <c r="VRL12" s="102"/>
      <c r="VRM12" s="97"/>
      <c r="VRN12" s="100"/>
      <c r="VRO12" s="101"/>
      <c r="VRP12" s="100"/>
      <c r="VRQ12" s="100"/>
      <c r="VRR12" s="100"/>
      <c r="VRS12" s="100"/>
      <c r="VRT12" s="99"/>
      <c r="VRU12" s="97"/>
      <c r="VRV12" s="97"/>
      <c r="VRW12" s="102"/>
      <c r="VRX12" s="102"/>
      <c r="VRY12" s="97"/>
      <c r="VRZ12" s="100"/>
      <c r="VSA12" s="101"/>
      <c r="VSB12" s="100"/>
      <c r="VSC12" s="100"/>
      <c r="VSD12" s="100"/>
      <c r="VSE12" s="100"/>
      <c r="VSF12" s="99"/>
      <c r="VSG12" s="97"/>
      <c r="VSH12" s="97"/>
      <c r="VSI12" s="102"/>
      <c r="VSJ12" s="102"/>
      <c r="VSK12" s="97"/>
      <c r="VSL12" s="100"/>
      <c r="VSM12" s="101"/>
      <c r="VSN12" s="100"/>
      <c r="VSO12" s="100"/>
      <c r="VSP12" s="100"/>
      <c r="VSQ12" s="100"/>
      <c r="VSR12" s="99"/>
      <c r="VSS12" s="97"/>
      <c r="VST12" s="97"/>
      <c r="VSU12" s="102"/>
      <c r="VSV12" s="102"/>
      <c r="VSW12" s="97"/>
      <c r="VSX12" s="100"/>
      <c r="VSY12" s="101"/>
      <c r="VSZ12" s="100"/>
      <c r="VTA12" s="100"/>
      <c r="VTB12" s="100"/>
      <c r="VTC12" s="100"/>
      <c r="VTD12" s="99"/>
      <c r="VTE12" s="97"/>
      <c r="VTF12" s="97"/>
      <c r="VTG12" s="102"/>
      <c r="VTH12" s="102"/>
      <c r="VTI12" s="97"/>
      <c r="VTJ12" s="100"/>
      <c r="VTK12" s="101"/>
      <c r="VTL12" s="100"/>
      <c r="VTM12" s="100"/>
      <c r="VTN12" s="100"/>
      <c r="VTO12" s="100"/>
      <c r="VTP12" s="99"/>
      <c r="VTQ12" s="97"/>
      <c r="VTR12" s="97"/>
      <c r="VTS12" s="102"/>
      <c r="VTT12" s="102"/>
      <c r="VTU12" s="97"/>
      <c r="VTV12" s="100"/>
      <c r="VTW12" s="101"/>
      <c r="VTX12" s="100"/>
      <c r="VTY12" s="100"/>
      <c r="VTZ12" s="100"/>
      <c r="VUA12" s="100"/>
      <c r="VUB12" s="99"/>
      <c r="VUC12" s="97"/>
      <c r="VUD12" s="97"/>
      <c r="VUE12" s="102"/>
      <c r="VUF12" s="102"/>
      <c r="VUG12" s="97"/>
      <c r="VUH12" s="100"/>
      <c r="VUI12" s="101"/>
      <c r="VUJ12" s="100"/>
      <c r="VUK12" s="100"/>
      <c r="VUL12" s="100"/>
      <c r="VUM12" s="100"/>
      <c r="VUN12" s="99"/>
      <c r="VUO12" s="97"/>
      <c r="VUP12" s="97"/>
      <c r="VUQ12" s="102"/>
      <c r="VUR12" s="102"/>
      <c r="VUS12" s="97"/>
      <c r="VUT12" s="100"/>
      <c r="VUU12" s="101"/>
      <c r="VUV12" s="100"/>
      <c r="VUW12" s="100"/>
      <c r="VUX12" s="100"/>
      <c r="VUY12" s="100"/>
      <c r="VUZ12" s="99"/>
      <c r="VVA12" s="97"/>
      <c r="VVB12" s="97"/>
      <c r="VVC12" s="102"/>
      <c r="VVD12" s="102"/>
      <c r="VVE12" s="97"/>
      <c r="VVF12" s="100"/>
      <c r="VVG12" s="101"/>
      <c r="VVH12" s="100"/>
      <c r="VVI12" s="100"/>
      <c r="VVJ12" s="100"/>
      <c r="VVK12" s="100"/>
      <c r="VVL12" s="99"/>
      <c r="VVM12" s="97"/>
      <c r="VVN12" s="97"/>
      <c r="VVO12" s="102"/>
      <c r="VVP12" s="102"/>
      <c r="VVQ12" s="97"/>
      <c r="VVR12" s="100"/>
      <c r="VVS12" s="101"/>
      <c r="VVT12" s="100"/>
      <c r="VVU12" s="100"/>
      <c r="VVV12" s="100"/>
      <c r="VVW12" s="100"/>
      <c r="VVX12" s="99"/>
      <c r="VVY12" s="97"/>
      <c r="VVZ12" s="97"/>
      <c r="VWA12" s="102"/>
      <c r="VWB12" s="102"/>
      <c r="VWC12" s="97"/>
      <c r="VWD12" s="100"/>
      <c r="VWE12" s="101"/>
      <c r="VWF12" s="100"/>
      <c r="VWG12" s="100"/>
      <c r="VWH12" s="100"/>
      <c r="VWI12" s="100"/>
      <c r="VWJ12" s="99"/>
      <c r="VWK12" s="97"/>
      <c r="VWL12" s="97"/>
      <c r="VWM12" s="102"/>
      <c r="VWN12" s="102"/>
      <c r="VWO12" s="97"/>
      <c r="VWP12" s="100"/>
      <c r="VWQ12" s="101"/>
      <c r="VWR12" s="100"/>
      <c r="VWS12" s="100"/>
      <c r="VWT12" s="100"/>
      <c r="VWU12" s="100"/>
      <c r="VWV12" s="99"/>
      <c r="VWW12" s="97"/>
      <c r="VWX12" s="97"/>
      <c r="VWY12" s="102"/>
      <c r="VWZ12" s="102"/>
      <c r="VXA12" s="97"/>
      <c r="VXB12" s="100"/>
      <c r="VXC12" s="101"/>
      <c r="VXD12" s="100"/>
      <c r="VXE12" s="100"/>
      <c r="VXF12" s="100"/>
      <c r="VXG12" s="100"/>
      <c r="VXH12" s="99"/>
      <c r="VXI12" s="97"/>
      <c r="VXJ12" s="97"/>
      <c r="VXK12" s="102"/>
      <c r="VXL12" s="102"/>
      <c r="VXM12" s="97"/>
      <c r="VXN12" s="100"/>
      <c r="VXO12" s="101"/>
      <c r="VXP12" s="100"/>
      <c r="VXQ12" s="100"/>
      <c r="VXR12" s="100"/>
      <c r="VXS12" s="100"/>
      <c r="VXT12" s="99"/>
      <c r="VXU12" s="97"/>
      <c r="VXV12" s="97"/>
      <c r="VXW12" s="102"/>
      <c r="VXX12" s="102"/>
      <c r="VXY12" s="97"/>
      <c r="VXZ12" s="100"/>
      <c r="VYA12" s="101"/>
      <c r="VYB12" s="100"/>
      <c r="VYC12" s="100"/>
      <c r="VYD12" s="100"/>
      <c r="VYE12" s="100"/>
      <c r="VYF12" s="99"/>
      <c r="VYG12" s="97"/>
      <c r="VYH12" s="97"/>
      <c r="VYI12" s="102"/>
      <c r="VYJ12" s="102"/>
      <c r="VYK12" s="97"/>
      <c r="VYL12" s="100"/>
      <c r="VYM12" s="101"/>
      <c r="VYN12" s="100"/>
      <c r="VYO12" s="100"/>
      <c r="VYP12" s="100"/>
      <c r="VYQ12" s="100"/>
      <c r="VYR12" s="99"/>
      <c r="VYS12" s="97"/>
      <c r="VYT12" s="97"/>
      <c r="VYU12" s="102"/>
      <c r="VYV12" s="102"/>
      <c r="VYW12" s="97"/>
      <c r="VYX12" s="100"/>
      <c r="VYY12" s="101"/>
      <c r="VYZ12" s="100"/>
      <c r="VZA12" s="100"/>
      <c r="VZB12" s="100"/>
      <c r="VZC12" s="100"/>
      <c r="VZD12" s="99"/>
      <c r="VZE12" s="97"/>
      <c r="VZF12" s="97"/>
      <c r="VZG12" s="102"/>
      <c r="VZH12" s="102"/>
      <c r="VZI12" s="97"/>
      <c r="VZJ12" s="100"/>
      <c r="VZK12" s="101"/>
      <c r="VZL12" s="100"/>
      <c r="VZM12" s="100"/>
      <c r="VZN12" s="100"/>
      <c r="VZO12" s="100"/>
      <c r="VZP12" s="99"/>
      <c r="VZQ12" s="97"/>
      <c r="VZR12" s="97"/>
      <c r="VZS12" s="102"/>
      <c r="VZT12" s="102"/>
      <c r="VZU12" s="97"/>
      <c r="VZV12" s="100"/>
      <c r="VZW12" s="101"/>
      <c r="VZX12" s="100"/>
      <c r="VZY12" s="100"/>
      <c r="VZZ12" s="100"/>
      <c r="WAA12" s="100"/>
      <c r="WAB12" s="99"/>
      <c r="WAC12" s="97"/>
      <c r="WAD12" s="97"/>
      <c r="WAE12" s="102"/>
      <c r="WAF12" s="102"/>
      <c r="WAG12" s="97"/>
      <c r="WAH12" s="100"/>
      <c r="WAI12" s="101"/>
      <c r="WAJ12" s="100"/>
      <c r="WAK12" s="100"/>
      <c r="WAL12" s="100"/>
      <c r="WAM12" s="100"/>
      <c r="WAN12" s="99"/>
      <c r="WAO12" s="97"/>
      <c r="WAP12" s="97"/>
      <c r="WAQ12" s="102"/>
      <c r="WAR12" s="102"/>
      <c r="WAS12" s="97"/>
      <c r="WAT12" s="100"/>
      <c r="WAU12" s="101"/>
      <c r="WAV12" s="100"/>
      <c r="WAW12" s="100"/>
      <c r="WAX12" s="100"/>
      <c r="WAY12" s="100"/>
      <c r="WAZ12" s="99"/>
      <c r="WBA12" s="97"/>
      <c r="WBB12" s="97"/>
      <c r="WBC12" s="102"/>
      <c r="WBD12" s="102"/>
      <c r="WBE12" s="97"/>
      <c r="WBF12" s="100"/>
      <c r="WBG12" s="101"/>
      <c r="WBH12" s="100"/>
      <c r="WBI12" s="100"/>
      <c r="WBJ12" s="100"/>
      <c r="WBK12" s="100"/>
      <c r="WBL12" s="99"/>
      <c r="WBM12" s="97"/>
      <c r="WBN12" s="97"/>
      <c r="WBO12" s="102"/>
      <c r="WBP12" s="102"/>
      <c r="WBQ12" s="97"/>
      <c r="WBR12" s="100"/>
      <c r="WBS12" s="101"/>
      <c r="WBT12" s="100"/>
      <c r="WBU12" s="100"/>
      <c r="WBV12" s="100"/>
      <c r="WBW12" s="100"/>
      <c r="WBX12" s="99"/>
      <c r="WBY12" s="97"/>
      <c r="WBZ12" s="97"/>
      <c r="WCA12" s="102"/>
      <c r="WCB12" s="102"/>
      <c r="WCC12" s="97"/>
      <c r="WCD12" s="100"/>
      <c r="WCE12" s="101"/>
      <c r="WCF12" s="100"/>
      <c r="WCG12" s="100"/>
      <c r="WCH12" s="100"/>
      <c r="WCI12" s="100"/>
      <c r="WCJ12" s="99"/>
      <c r="WCK12" s="97"/>
      <c r="WCL12" s="97"/>
      <c r="WCM12" s="102"/>
      <c r="WCN12" s="102"/>
      <c r="WCO12" s="97"/>
      <c r="WCP12" s="100"/>
      <c r="WCQ12" s="101"/>
      <c r="WCR12" s="100"/>
      <c r="WCS12" s="100"/>
      <c r="WCT12" s="100"/>
      <c r="WCU12" s="100"/>
      <c r="WCV12" s="99"/>
      <c r="WCW12" s="97"/>
      <c r="WCX12" s="97"/>
      <c r="WCY12" s="102"/>
      <c r="WCZ12" s="102"/>
      <c r="WDA12" s="97"/>
      <c r="WDB12" s="100"/>
      <c r="WDC12" s="101"/>
      <c r="WDD12" s="100"/>
      <c r="WDE12" s="100"/>
      <c r="WDF12" s="100"/>
      <c r="WDG12" s="100"/>
      <c r="WDH12" s="99"/>
      <c r="WDI12" s="97"/>
      <c r="WDJ12" s="97"/>
      <c r="WDK12" s="102"/>
      <c r="WDL12" s="102"/>
      <c r="WDM12" s="97"/>
      <c r="WDN12" s="100"/>
      <c r="WDO12" s="101"/>
      <c r="WDP12" s="100"/>
      <c r="WDQ12" s="100"/>
      <c r="WDR12" s="100"/>
      <c r="WDS12" s="100"/>
      <c r="WDT12" s="99"/>
      <c r="WDU12" s="97"/>
      <c r="WDV12" s="97"/>
      <c r="WDW12" s="102"/>
      <c r="WDX12" s="102"/>
      <c r="WDY12" s="97"/>
      <c r="WDZ12" s="100"/>
      <c r="WEA12" s="101"/>
      <c r="WEB12" s="100"/>
      <c r="WEC12" s="100"/>
      <c r="WED12" s="100"/>
      <c r="WEE12" s="100"/>
      <c r="WEF12" s="99"/>
      <c r="WEG12" s="97"/>
      <c r="WEH12" s="97"/>
      <c r="WEI12" s="102"/>
      <c r="WEJ12" s="102"/>
      <c r="WEK12" s="97"/>
      <c r="WEL12" s="100"/>
      <c r="WEM12" s="101"/>
      <c r="WEN12" s="100"/>
      <c r="WEO12" s="100"/>
      <c r="WEP12" s="100"/>
      <c r="WEQ12" s="100"/>
      <c r="WER12" s="99"/>
      <c r="WES12" s="97"/>
      <c r="WET12" s="97"/>
      <c r="WEU12" s="102"/>
      <c r="WEV12" s="102"/>
      <c r="WEW12" s="97"/>
      <c r="WEX12" s="100"/>
      <c r="WEY12" s="101"/>
      <c r="WEZ12" s="100"/>
      <c r="WFA12" s="100"/>
      <c r="WFB12" s="100"/>
      <c r="WFC12" s="100"/>
      <c r="WFD12" s="99"/>
      <c r="WFE12" s="97"/>
      <c r="WFF12" s="97"/>
      <c r="WFG12" s="102"/>
      <c r="WFH12" s="102"/>
      <c r="WFI12" s="97"/>
      <c r="WFJ12" s="100"/>
      <c r="WFK12" s="101"/>
      <c r="WFL12" s="100"/>
      <c r="WFM12" s="100"/>
      <c r="WFN12" s="100"/>
      <c r="WFO12" s="100"/>
      <c r="WFP12" s="99"/>
      <c r="WFQ12" s="97"/>
      <c r="WFR12" s="97"/>
      <c r="WFS12" s="102"/>
      <c r="WFT12" s="102"/>
      <c r="WFU12" s="97"/>
      <c r="WFV12" s="100"/>
      <c r="WFW12" s="101"/>
      <c r="WFX12" s="100"/>
      <c r="WFY12" s="100"/>
      <c r="WFZ12" s="100"/>
      <c r="WGA12" s="100"/>
      <c r="WGB12" s="99"/>
      <c r="WGC12" s="97"/>
      <c r="WGD12" s="97"/>
      <c r="WGE12" s="102"/>
      <c r="WGF12" s="102"/>
      <c r="WGG12" s="97"/>
      <c r="WGH12" s="100"/>
      <c r="WGI12" s="101"/>
      <c r="WGJ12" s="100"/>
      <c r="WGK12" s="100"/>
      <c r="WGL12" s="100"/>
      <c r="WGM12" s="100"/>
      <c r="WGN12" s="99"/>
      <c r="WGO12" s="97"/>
      <c r="WGP12" s="97"/>
      <c r="WGQ12" s="102"/>
      <c r="WGR12" s="102"/>
      <c r="WGS12" s="97"/>
      <c r="WGT12" s="100"/>
      <c r="WGU12" s="101"/>
      <c r="WGV12" s="100"/>
      <c r="WGW12" s="100"/>
      <c r="WGX12" s="100"/>
      <c r="WGY12" s="100"/>
      <c r="WGZ12" s="99"/>
      <c r="WHA12" s="97"/>
      <c r="WHB12" s="97"/>
      <c r="WHC12" s="102"/>
      <c r="WHD12" s="102"/>
      <c r="WHE12" s="97"/>
      <c r="WHF12" s="100"/>
      <c r="WHG12" s="101"/>
      <c r="WHH12" s="100"/>
      <c r="WHI12" s="100"/>
      <c r="WHJ12" s="100"/>
      <c r="WHK12" s="100"/>
      <c r="WHL12" s="99"/>
      <c r="WHM12" s="97"/>
      <c r="WHN12" s="97"/>
      <c r="WHO12" s="102"/>
      <c r="WHP12" s="102"/>
      <c r="WHQ12" s="97"/>
      <c r="WHR12" s="100"/>
      <c r="WHS12" s="101"/>
      <c r="WHT12" s="100"/>
      <c r="WHU12" s="100"/>
      <c r="WHV12" s="100"/>
      <c r="WHW12" s="100"/>
      <c r="WHX12" s="99"/>
      <c r="WHY12" s="97"/>
      <c r="WHZ12" s="97"/>
      <c r="WIA12" s="102"/>
      <c r="WIB12" s="102"/>
      <c r="WIC12" s="97"/>
      <c r="WID12" s="100"/>
      <c r="WIE12" s="101"/>
      <c r="WIF12" s="100"/>
      <c r="WIG12" s="100"/>
      <c r="WIH12" s="100"/>
      <c r="WII12" s="100"/>
      <c r="WIJ12" s="99"/>
      <c r="WIK12" s="97"/>
      <c r="WIL12" s="97"/>
      <c r="WIM12" s="102"/>
      <c r="WIN12" s="102"/>
      <c r="WIO12" s="97"/>
      <c r="WIP12" s="100"/>
      <c r="WIQ12" s="101"/>
      <c r="WIR12" s="100"/>
      <c r="WIS12" s="100"/>
      <c r="WIT12" s="100"/>
      <c r="WIU12" s="100"/>
      <c r="WIV12" s="99"/>
      <c r="WIW12" s="97"/>
      <c r="WIX12" s="97"/>
      <c r="WIY12" s="102"/>
      <c r="WIZ12" s="102"/>
      <c r="WJA12" s="97"/>
      <c r="WJB12" s="100"/>
      <c r="WJC12" s="101"/>
      <c r="WJD12" s="100"/>
      <c r="WJE12" s="100"/>
      <c r="WJF12" s="100"/>
      <c r="WJG12" s="100"/>
      <c r="WJH12" s="99"/>
      <c r="WJI12" s="97"/>
      <c r="WJJ12" s="97"/>
      <c r="WJK12" s="102"/>
      <c r="WJL12" s="102"/>
      <c r="WJM12" s="97"/>
      <c r="WJN12" s="100"/>
      <c r="WJO12" s="101"/>
      <c r="WJP12" s="100"/>
      <c r="WJQ12" s="100"/>
      <c r="WJR12" s="100"/>
      <c r="WJS12" s="100"/>
      <c r="WJT12" s="99"/>
      <c r="WJU12" s="97"/>
      <c r="WJV12" s="97"/>
      <c r="WJW12" s="102"/>
      <c r="WJX12" s="102"/>
      <c r="WJY12" s="97"/>
      <c r="WJZ12" s="100"/>
      <c r="WKA12" s="101"/>
      <c r="WKB12" s="100"/>
      <c r="WKC12" s="100"/>
      <c r="WKD12" s="100"/>
      <c r="WKE12" s="100"/>
      <c r="WKF12" s="99"/>
      <c r="WKG12" s="97"/>
      <c r="WKH12" s="97"/>
      <c r="WKI12" s="102"/>
      <c r="WKJ12" s="102"/>
      <c r="WKK12" s="97"/>
      <c r="WKL12" s="100"/>
      <c r="WKM12" s="101"/>
      <c r="WKN12" s="100"/>
      <c r="WKO12" s="100"/>
      <c r="WKP12" s="100"/>
      <c r="WKQ12" s="100"/>
      <c r="WKR12" s="99"/>
      <c r="WKS12" s="97"/>
      <c r="WKT12" s="97"/>
      <c r="WKU12" s="102"/>
      <c r="WKV12" s="102"/>
      <c r="WKW12" s="97"/>
      <c r="WKX12" s="100"/>
      <c r="WKY12" s="101"/>
      <c r="WKZ12" s="100"/>
      <c r="WLA12" s="100"/>
      <c r="WLB12" s="100"/>
      <c r="WLC12" s="100"/>
      <c r="WLD12" s="99"/>
      <c r="WLE12" s="97"/>
      <c r="WLF12" s="97"/>
      <c r="WLG12" s="102"/>
      <c r="WLH12" s="102"/>
      <c r="WLI12" s="97"/>
      <c r="WLJ12" s="100"/>
      <c r="WLK12" s="101"/>
      <c r="WLL12" s="100"/>
      <c r="WLM12" s="100"/>
      <c r="WLN12" s="100"/>
      <c r="WLO12" s="100"/>
      <c r="WLP12" s="99"/>
      <c r="WLQ12" s="97"/>
      <c r="WLR12" s="97"/>
      <c r="WLS12" s="102"/>
      <c r="WLT12" s="102"/>
      <c r="WLU12" s="97"/>
      <c r="WLV12" s="100"/>
      <c r="WLW12" s="101"/>
      <c r="WLX12" s="100"/>
      <c r="WLY12" s="100"/>
      <c r="WLZ12" s="100"/>
      <c r="WMA12" s="100"/>
      <c r="WMB12" s="99"/>
      <c r="WMC12" s="97"/>
      <c r="WMD12" s="97"/>
      <c r="WME12" s="102"/>
      <c r="WMF12" s="102"/>
      <c r="WMG12" s="97"/>
      <c r="WMH12" s="100"/>
      <c r="WMI12" s="101"/>
      <c r="WMJ12" s="100"/>
      <c r="WMK12" s="100"/>
      <c r="WML12" s="100"/>
      <c r="WMM12" s="100"/>
      <c r="WMN12" s="99"/>
      <c r="WMO12" s="97"/>
      <c r="WMP12" s="97"/>
      <c r="WMQ12" s="102"/>
      <c r="WMR12" s="102"/>
      <c r="WMS12" s="97"/>
      <c r="WMT12" s="100"/>
      <c r="WMU12" s="101"/>
      <c r="WMV12" s="100"/>
      <c r="WMW12" s="100"/>
      <c r="WMX12" s="100"/>
      <c r="WMY12" s="100"/>
      <c r="WMZ12" s="99"/>
      <c r="WNA12" s="97"/>
      <c r="WNB12" s="97"/>
      <c r="WNC12" s="102"/>
      <c r="WND12" s="102"/>
      <c r="WNE12" s="97"/>
      <c r="WNF12" s="100"/>
      <c r="WNG12" s="101"/>
      <c r="WNH12" s="100"/>
      <c r="WNI12" s="100"/>
      <c r="WNJ12" s="100"/>
      <c r="WNK12" s="100"/>
      <c r="WNL12" s="99"/>
      <c r="WNM12" s="97"/>
      <c r="WNN12" s="97"/>
      <c r="WNO12" s="102"/>
      <c r="WNP12" s="102"/>
      <c r="WNQ12" s="97"/>
      <c r="WNR12" s="100"/>
      <c r="WNS12" s="101"/>
      <c r="WNT12" s="100"/>
      <c r="WNU12" s="100"/>
      <c r="WNV12" s="100"/>
      <c r="WNW12" s="100"/>
      <c r="WNX12" s="99"/>
      <c r="WNY12" s="97"/>
      <c r="WNZ12" s="97"/>
      <c r="WOA12" s="102"/>
      <c r="WOB12" s="102"/>
      <c r="WOC12" s="97"/>
      <c r="WOD12" s="100"/>
      <c r="WOE12" s="101"/>
      <c r="WOF12" s="100"/>
      <c r="WOG12" s="100"/>
      <c r="WOH12" s="100"/>
      <c r="WOI12" s="100"/>
      <c r="WOJ12" s="99"/>
      <c r="WOK12" s="97"/>
      <c r="WOL12" s="97"/>
      <c r="WOM12" s="102"/>
      <c r="WON12" s="102"/>
      <c r="WOO12" s="97"/>
      <c r="WOP12" s="100"/>
      <c r="WOQ12" s="101"/>
      <c r="WOR12" s="100"/>
      <c r="WOS12" s="100"/>
      <c r="WOT12" s="100"/>
      <c r="WOU12" s="100"/>
      <c r="WOV12" s="99"/>
      <c r="WOW12" s="97"/>
      <c r="WOX12" s="97"/>
      <c r="WOY12" s="102"/>
      <c r="WOZ12" s="102"/>
      <c r="WPA12" s="97"/>
      <c r="WPB12" s="100"/>
      <c r="WPC12" s="101"/>
      <c r="WPD12" s="100"/>
      <c r="WPE12" s="100"/>
      <c r="WPF12" s="100"/>
      <c r="WPG12" s="100"/>
      <c r="WPH12" s="99"/>
      <c r="WPI12" s="97"/>
      <c r="WPJ12" s="97"/>
      <c r="WPK12" s="102"/>
      <c r="WPL12" s="102"/>
      <c r="WPM12" s="97"/>
      <c r="WPN12" s="100"/>
      <c r="WPO12" s="101"/>
      <c r="WPP12" s="100"/>
      <c r="WPQ12" s="100"/>
      <c r="WPR12" s="100"/>
      <c r="WPS12" s="100"/>
      <c r="WPT12" s="99"/>
      <c r="WPU12" s="97"/>
      <c r="WPV12" s="97"/>
      <c r="WPW12" s="102"/>
      <c r="WPX12" s="102"/>
      <c r="WPY12" s="97"/>
      <c r="WPZ12" s="100"/>
      <c r="WQA12" s="101"/>
      <c r="WQB12" s="100"/>
      <c r="WQC12" s="100"/>
      <c r="WQD12" s="100"/>
      <c r="WQE12" s="100"/>
      <c r="WQF12" s="99"/>
      <c r="WQG12" s="97"/>
      <c r="WQH12" s="97"/>
      <c r="WQI12" s="102"/>
      <c r="WQJ12" s="102"/>
      <c r="WQK12" s="97"/>
      <c r="WQL12" s="100"/>
      <c r="WQM12" s="101"/>
      <c r="WQN12" s="100"/>
      <c r="WQO12" s="100"/>
      <c r="WQP12" s="100"/>
      <c r="WQQ12" s="100"/>
      <c r="WQR12" s="99"/>
      <c r="WQS12" s="97"/>
      <c r="WQT12" s="97"/>
      <c r="WQU12" s="102"/>
      <c r="WQV12" s="102"/>
      <c r="WQW12" s="97"/>
      <c r="WQX12" s="100"/>
      <c r="WQY12" s="101"/>
      <c r="WQZ12" s="100"/>
      <c r="WRA12" s="100"/>
      <c r="WRB12" s="100"/>
      <c r="WRC12" s="100"/>
      <c r="WRD12" s="99"/>
      <c r="WRE12" s="97"/>
      <c r="WRF12" s="97"/>
      <c r="WRG12" s="102"/>
      <c r="WRH12" s="102"/>
      <c r="WRI12" s="97"/>
      <c r="WRJ12" s="100"/>
      <c r="WRK12" s="101"/>
      <c r="WRL12" s="100"/>
      <c r="WRM12" s="100"/>
      <c r="WRN12" s="100"/>
      <c r="WRO12" s="100"/>
      <c r="WRP12" s="99"/>
      <c r="WRQ12" s="97"/>
      <c r="WRR12" s="97"/>
      <c r="WRS12" s="102"/>
      <c r="WRT12" s="102"/>
      <c r="WRU12" s="97"/>
      <c r="WRV12" s="100"/>
      <c r="WRW12" s="101"/>
      <c r="WRX12" s="100"/>
      <c r="WRY12" s="100"/>
      <c r="WRZ12" s="100"/>
      <c r="WSA12" s="100"/>
      <c r="WSB12" s="99"/>
      <c r="WSC12" s="97"/>
      <c r="WSD12" s="97"/>
      <c r="WSE12" s="102"/>
      <c r="WSF12" s="102"/>
      <c r="WSG12" s="97"/>
      <c r="WSH12" s="100"/>
      <c r="WSI12" s="101"/>
      <c r="WSJ12" s="100"/>
      <c r="WSK12" s="100"/>
      <c r="WSL12" s="100"/>
      <c r="WSM12" s="100"/>
      <c r="WSN12" s="99"/>
      <c r="WSO12" s="97"/>
      <c r="WSP12" s="97"/>
      <c r="WSQ12" s="102"/>
      <c r="WSR12" s="102"/>
      <c r="WSS12" s="97"/>
      <c r="WST12" s="100"/>
      <c r="WSU12" s="101"/>
      <c r="WSV12" s="100"/>
      <c r="WSW12" s="100"/>
      <c r="WSX12" s="100"/>
      <c r="WSY12" s="100"/>
      <c r="WSZ12" s="99"/>
      <c r="WTA12" s="97"/>
      <c r="WTB12" s="97"/>
      <c r="WTC12" s="102"/>
      <c r="WTD12" s="102"/>
      <c r="WTE12" s="97"/>
      <c r="WTF12" s="100"/>
      <c r="WTG12" s="101"/>
      <c r="WTH12" s="100"/>
      <c r="WTI12" s="100"/>
      <c r="WTJ12" s="100"/>
      <c r="WTK12" s="100"/>
      <c r="WTL12" s="99"/>
      <c r="WTM12" s="97"/>
      <c r="WTN12" s="97"/>
      <c r="WTO12" s="102"/>
      <c r="WTP12" s="102"/>
      <c r="WTQ12" s="97"/>
      <c r="WTR12" s="100"/>
      <c r="WTS12" s="101"/>
      <c r="WTT12" s="100"/>
      <c r="WTU12" s="100"/>
      <c r="WTV12" s="100"/>
      <c r="WTW12" s="100"/>
      <c r="WTX12" s="99"/>
      <c r="WTY12" s="97"/>
      <c r="WTZ12" s="97"/>
      <c r="WUA12" s="102"/>
      <c r="WUB12" s="102"/>
      <c r="WUC12" s="97"/>
      <c r="WUD12" s="100"/>
      <c r="WUE12" s="101"/>
      <c r="WUF12" s="100"/>
      <c r="WUG12" s="100"/>
      <c r="WUH12" s="100"/>
      <c r="WUI12" s="100"/>
      <c r="WUJ12" s="99"/>
      <c r="WUK12" s="97"/>
      <c r="WUL12" s="97"/>
      <c r="WUM12" s="102"/>
      <c r="WUN12" s="102"/>
      <c r="WUO12" s="97"/>
      <c r="WUP12" s="100"/>
      <c r="WUQ12" s="101"/>
      <c r="WUR12" s="100"/>
      <c r="WUS12" s="100"/>
      <c r="WUT12" s="100"/>
      <c r="WUU12" s="100"/>
      <c r="WUV12" s="99"/>
      <c r="WUW12" s="97"/>
      <c r="WUX12" s="97"/>
      <c r="WUY12" s="102"/>
      <c r="WUZ12" s="102"/>
      <c r="WVA12" s="97"/>
      <c r="WVB12" s="100"/>
      <c r="WVC12" s="101"/>
      <c r="WVD12" s="100"/>
      <c r="WVE12" s="100"/>
      <c r="WVF12" s="100"/>
      <c r="WVG12" s="100"/>
      <c r="WVH12" s="99"/>
      <c r="WVI12" s="97"/>
      <c r="WVJ12" s="97"/>
      <c r="WVK12" s="102"/>
      <c r="WVL12" s="102"/>
      <c r="WVM12" s="97"/>
      <c r="WVN12" s="100"/>
      <c r="WVO12" s="101"/>
      <c r="WVP12" s="100"/>
      <c r="WVQ12" s="100"/>
      <c r="WVR12" s="100"/>
      <c r="WVS12" s="100"/>
      <c r="WVT12" s="99"/>
      <c r="WVU12" s="97"/>
      <c r="WVV12" s="97"/>
      <c r="WVW12" s="102"/>
      <c r="WVX12" s="102"/>
      <c r="WVY12" s="97"/>
      <c r="WVZ12" s="100"/>
      <c r="WWA12" s="101"/>
      <c r="WWB12" s="100"/>
      <c r="WWC12" s="100"/>
      <c r="WWD12" s="100"/>
      <c r="WWE12" s="100"/>
      <c r="WWF12" s="99"/>
      <c r="WWG12" s="97"/>
      <c r="WWH12" s="97"/>
      <c r="WWI12" s="102"/>
      <c r="WWJ12" s="102"/>
      <c r="WWK12" s="97"/>
      <c r="WWL12" s="100"/>
      <c r="WWM12" s="101"/>
      <c r="WWN12" s="100"/>
      <c r="WWO12" s="100"/>
      <c r="WWP12" s="100"/>
      <c r="WWQ12" s="100"/>
      <c r="WWR12" s="99"/>
      <c r="WWS12" s="97"/>
      <c r="WWT12" s="97"/>
      <c r="WWU12" s="102"/>
      <c r="WWV12" s="102"/>
      <c r="WWW12" s="97"/>
      <c r="WWX12" s="100"/>
      <c r="WWY12" s="101"/>
      <c r="WWZ12" s="100"/>
      <c r="WXA12" s="100"/>
      <c r="WXB12" s="100"/>
      <c r="WXC12" s="100"/>
      <c r="WXD12" s="99"/>
      <c r="WXE12" s="97"/>
      <c r="WXF12" s="97"/>
      <c r="WXG12" s="102"/>
      <c r="WXH12" s="102"/>
      <c r="WXI12" s="97"/>
      <c r="WXJ12" s="100"/>
      <c r="WXK12" s="101"/>
      <c r="WXL12" s="100"/>
      <c r="WXM12" s="100"/>
      <c r="WXN12" s="100"/>
      <c r="WXO12" s="100"/>
      <c r="WXP12" s="99"/>
      <c r="WXQ12" s="97"/>
      <c r="WXR12" s="97"/>
      <c r="WXS12" s="102"/>
      <c r="WXT12" s="102"/>
      <c r="WXU12" s="97"/>
      <c r="WXV12" s="100"/>
      <c r="WXW12" s="101"/>
      <c r="WXX12" s="100"/>
      <c r="WXY12" s="100"/>
      <c r="WXZ12" s="100"/>
      <c r="WYA12" s="100"/>
      <c r="WYB12" s="99"/>
      <c r="WYC12" s="97"/>
      <c r="WYD12" s="97"/>
      <c r="WYE12" s="102"/>
      <c r="WYF12" s="102"/>
      <c r="WYG12" s="97"/>
      <c r="WYH12" s="100"/>
      <c r="WYI12" s="101"/>
      <c r="WYJ12" s="100"/>
      <c r="WYK12" s="100"/>
      <c r="WYL12" s="100"/>
      <c r="WYM12" s="100"/>
      <c r="WYN12" s="99"/>
      <c r="WYO12" s="97"/>
      <c r="WYP12" s="97"/>
      <c r="WYQ12" s="102"/>
      <c r="WYR12" s="102"/>
      <c r="WYS12" s="97"/>
      <c r="WYT12" s="100"/>
      <c r="WYU12" s="101"/>
      <c r="WYV12" s="100"/>
      <c r="WYW12" s="100"/>
      <c r="WYX12" s="100"/>
      <c r="WYY12" s="100"/>
      <c r="WYZ12" s="99"/>
      <c r="WZA12" s="97"/>
      <c r="WZB12" s="97"/>
      <c r="WZC12" s="102"/>
      <c r="WZD12" s="102"/>
      <c r="WZE12" s="97"/>
      <c r="WZF12" s="100"/>
      <c r="WZG12" s="101"/>
      <c r="WZH12" s="100"/>
      <c r="WZI12" s="100"/>
      <c r="WZJ12" s="100"/>
      <c r="WZK12" s="100"/>
      <c r="WZL12" s="99"/>
      <c r="WZM12" s="97"/>
      <c r="WZN12" s="97"/>
      <c r="WZO12" s="102"/>
      <c r="WZP12" s="102"/>
      <c r="WZQ12" s="97"/>
      <c r="WZR12" s="100"/>
      <c r="WZS12" s="101"/>
      <c r="WZT12" s="100"/>
      <c r="WZU12" s="100"/>
      <c r="WZV12" s="100"/>
      <c r="WZW12" s="100"/>
      <c r="WZX12" s="99"/>
      <c r="WZY12" s="97"/>
      <c r="WZZ12" s="97"/>
      <c r="XAA12" s="102"/>
      <c r="XAB12" s="102"/>
      <c r="XAC12" s="97"/>
      <c r="XAD12" s="100"/>
      <c r="XAE12" s="101"/>
      <c r="XAF12" s="100"/>
      <c r="XAG12" s="100"/>
      <c r="XAH12" s="100"/>
      <c r="XAI12" s="100"/>
      <c r="XAJ12" s="99"/>
      <c r="XAK12" s="97"/>
      <c r="XAL12" s="97"/>
      <c r="XAM12" s="102"/>
      <c r="XAN12" s="102"/>
      <c r="XAO12" s="97"/>
      <c r="XAP12" s="100"/>
      <c r="XAQ12" s="101"/>
      <c r="XAR12" s="100"/>
      <c r="XAS12" s="100"/>
      <c r="XAT12" s="100"/>
      <c r="XAU12" s="100"/>
      <c r="XAV12" s="99"/>
      <c r="XAW12" s="97"/>
      <c r="XAX12" s="97"/>
      <c r="XAY12" s="102"/>
      <c r="XAZ12" s="102"/>
      <c r="XBA12" s="97"/>
      <c r="XBB12" s="100"/>
      <c r="XBC12" s="101"/>
      <c r="XBD12" s="100"/>
      <c r="XBE12" s="100"/>
      <c r="XBF12" s="100"/>
      <c r="XBG12" s="100"/>
      <c r="XBH12" s="99"/>
      <c r="XBI12" s="97"/>
      <c r="XBJ12" s="97"/>
      <c r="XBK12" s="102"/>
      <c r="XBL12" s="102"/>
      <c r="XBM12" s="97"/>
      <c r="XBN12" s="100"/>
      <c r="XBO12" s="101"/>
      <c r="XBP12" s="100"/>
      <c r="XBQ12" s="100"/>
      <c r="XBR12" s="100"/>
      <c r="XBS12" s="100"/>
      <c r="XBT12" s="99"/>
      <c r="XBU12" s="97"/>
      <c r="XBV12" s="97"/>
      <c r="XBW12" s="102"/>
      <c r="XBX12" s="102"/>
      <c r="XBY12" s="97"/>
      <c r="XBZ12" s="100"/>
      <c r="XCA12" s="101"/>
      <c r="XCB12" s="100"/>
      <c r="XCC12" s="100"/>
      <c r="XCD12" s="100"/>
      <c r="XCE12" s="100"/>
      <c r="XCF12" s="99"/>
      <c r="XCG12" s="97"/>
      <c r="XCH12" s="97"/>
      <c r="XCI12" s="102"/>
      <c r="XCJ12" s="102"/>
      <c r="XCK12" s="97"/>
      <c r="XCL12" s="100"/>
      <c r="XCM12" s="101"/>
      <c r="XCN12" s="100"/>
      <c r="XCO12" s="100"/>
      <c r="XCP12" s="100"/>
      <c r="XCQ12" s="100"/>
      <c r="XCR12" s="99"/>
      <c r="XCS12" s="97"/>
      <c r="XCT12" s="97"/>
      <c r="XCU12" s="102"/>
      <c r="XCV12" s="102"/>
      <c r="XCW12" s="97"/>
      <c r="XCX12" s="100"/>
      <c r="XCY12" s="101"/>
      <c r="XCZ12" s="100"/>
      <c r="XDA12" s="100"/>
      <c r="XDB12" s="100"/>
      <c r="XDC12" s="100"/>
      <c r="XDD12" s="99"/>
      <c r="XDE12" s="97"/>
      <c r="XDF12" s="97"/>
      <c r="XDG12" s="102"/>
      <c r="XDH12" s="102"/>
      <c r="XDI12" s="97"/>
      <c r="XDJ12" s="100"/>
      <c r="XDK12" s="101"/>
      <c r="XDL12" s="100"/>
      <c r="XDM12" s="100"/>
      <c r="XDN12" s="100"/>
      <c r="XDO12" s="100"/>
      <c r="XDP12" s="99"/>
      <c r="XDQ12" s="97"/>
      <c r="XDR12" s="97"/>
      <c r="XDS12" s="102"/>
      <c r="XDT12" s="102"/>
      <c r="XDU12" s="97"/>
      <c r="XDV12" s="100"/>
      <c r="XDW12" s="101"/>
      <c r="XDX12" s="100"/>
      <c r="XDY12" s="100"/>
      <c r="XDZ12" s="100"/>
      <c r="XEA12" s="100"/>
      <c r="XEB12" s="99"/>
      <c r="XEC12" s="97"/>
      <c r="XED12" s="97"/>
      <c r="XEE12" s="102"/>
      <c r="XEF12" s="102"/>
      <c r="XEG12" s="97"/>
      <c r="XEH12" s="100"/>
      <c r="XEI12" s="101"/>
      <c r="XEJ12" s="100"/>
      <c r="XEK12" s="100"/>
      <c r="XEL12" s="100"/>
      <c r="XEM12" s="100"/>
      <c r="XEN12" s="99"/>
      <c r="XEO12" s="97"/>
      <c r="XEP12" s="97"/>
      <c r="XEQ12" s="102"/>
      <c r="XER12" s="102"/>
      <c r="XES12" s="97"/>
      <c r="XET12" s="100"/>
      <c r="XEU12" s="101"/>
      <c r="XEV12" s="100"/>
      <c r="XEW12" s="100"/>
      <c r="XEX12" s="100"/>
      <c r="XEY12" s="100"/>
      <c r="XEZ12" s="99"/>
      <c r="XFA12" s="97"/>
      <c r="XFB12" s="97"/>
      <c r="XFC12" s="102"/>
      <c r="XFD12" s="102"/>
    </row>
    <row r="13" spans="1:16384" ht="16.5">
      <c r="A13" s="106" t="s">
        <v>480</v>
      </c>
      <c r="B13" s="97">
        <v>13</v>
      </c>
      <c r="C13" s="102">
        <f>B13*'System Info'!$F$12</f>
        <v>260</v>
      </c>
      <c r="D13" s="102">
        <f>C13*'System Info'!$C$10/1000</f>
        <v>65</v>
      </c>
      <c r="E13" s="97">
        <v>535</v>
      </c>
      <c r="F13" s="100">
        <f t="shared" si="0"/>
        <v>562</v>
      </c>
      <c r="G13" s="101">
        <f>0.579*2*F13/1000*B13*'System Info'!$C$14/('System Info'!$F$12*'System Info'!$C$12)*100</f>
        <v>9.907734237796479</v>
      </c>
      <c r="H13" s="100">
        <f>0.398*2*F13/1000*B13*'System Info'!$C$14/('System Info'!$F$12*'System Info'!$C$12)*100</f>
        <v>6.81049780076511</v>
      </c>
      <c r="I13" s="100">
        <f>0.291*2*F13/1000*B13*'System Info'!$C$14/('System Info'!$F$12*'System Info'!$C$12)*100</f>
        <v>4.979534824177505</v>
      </c>
      <c r="J13" s="100">
        <f>0.217*2*F13/1000*B13*'System Info'!$C$14/('System Info'!$F$12*'System Info'!$C$12)*100</f>
        <v>3.7132613637337415</v>
      </c>
      <c r="K13" s="100">
        <f>0.171*2*F13/1000*B13*'System Info'!$C$14/('System Info'!$F$12*'System Info'!$C$12)*100</f>
        <v>2.9261184018362663</v>
      </c>
      <c r="L13" s="99" t="str">
        <f>INDEX(($G$1:K13),1,MATCH(SMALL(G13:K13,COUNTIF(G13:K13,"&lt;"&amp;5)),G13:K13,0))</f>
        <v>ZRC-YJV-2*70</v>
      </c>
      <c r="M13" s="109" t="str">
        <f t="shared" si="1"/>
        <v>ZRC-YJV-2*70</v>
      </c>
    </row>
    <row r="14" spans="1:16384" ht="17.25" thickBot="1">
      <c r="A14" s="108" t="s">
        <v>479</v>
      </c>
      <c r="B14" s="95">
        <v>13</v>
      </c>
      <c r="C14" s="96">
        <f>B14*'System Info'!$F$12</f>
        <v>260</v>
      </c>
      <c r="D14" s="96">
        <f>C14*'System Info'!$C$10/1000</f>
        <v>65</v>
      </c>
      <c r="E14" s="95">
        <v>720</v>
      </c>
      <c r="F14" s="94">
        <f t="shared" si="0"/>
        <v>756</v>
      </c>
      <c r="G14" s="94">
        <f>0.579*2*F14/1000*B14*'System Info'!$C$14/('System Info'!$F$12*'System Info'!$C$12)*100</f>
        <v>13.327841786074982</v>
      </c>
      <c r="H14" s="94">
        <f>0.398*2*F14/1000*B14*'System Info'!$C$14/('System Info'!$F$12*'System Info'!$C$12)*100</f>
        <v>9.1614525576128543</v>
      </c>
      <c r="I14" s="94">
        <f>0.291*2*F14/1000*B14*'System Info'!$C$14/('System Info'!$F$12*'System Info'!$C$12)*100</f>
        <v>6.6984489805661811</v>
      </c>
      <c r="J14" s="94">
        <f>0.217*2*F14/1000*B14*'System Info'!$C$14/('System Info'!$F$12*'System Info'!$C$12)*100</f>
        <v>4.9950633291507271</v>
      </c>
      <c r="K14" s="94">
        <f>0.171*2*F14/1000*B14*'System Info'!$C$14/('System Info'!$F$12*'System Info'!$C$12)*100</f>
        <v>3.9362019782708488</v>
      </c>
      <c r="L14" s="93" t="str">
        <f>INDEX(($G$1:K14),1,MATCH(SMALL(G14:K14,COUNTIF(G14:K14,"&lt;"&amp;5)),G14:K14,0))</f>
        <v>ZRC-YJV-2*95</v>
      </c>
      <c r="M14" s="107" t="str">
        <f t="shared" si="1"/>
        <v>ZRC-YJV-2*95</v>
      </c>
    </row>
    <row r="15" spans="1:16384" ht="16.5">
      <c r="A15" s="106" t="s">
        <v>478</v>
      </c>
      <c r="B15" s="97">
        <v>12</v>
      </c>
      <c r="C15" s="102">
        <f>B15*'System Info'!$F$12</f>
        <v>240</v>
      </c>
      <c r="D15" s="102">
        <f>C15*'System Info'!$C$10/1000</f>
        <v>60</v>
      </c>
      <c r="E15" s="97">
        <v>425</v>
      </c>
      <c r="F15" s="100">
        <f t="shared" si="0"/>
        <v>447</v>
      </c>
      <c r="G15" s="101">
        <f>0.579*2*F15/1000*B15*'System Info'!$C$14/('System Info'!$F$12*'System Info'!$C$12)*100</f>
        <v>7.2741700590665648</v>
      </c>
      <c r="H15" s="100">
        <f>0.398*2*F15/1000*B15*'System Info'!$C$14/('System Info'!$F$12*'System Info'!$C$12)*100</f>
        <v>5.0002067072685534</v>
      </c>
      <c r="I15" s="100">
        <f>0.291*2*F15/1000*B15*'System Info'!$C$14/('System Info'!$F$12*'System Info'!$C$12)*100</f>
        <v>3.6559300296863038</v>
      </c>
      <c r="J15" s="100">
        <f>0.217*2*F15/1000*B15*'System Info'!$C$14/('System Info'!$F$12*'System Info'!$C$12)*100</f>
        <v>2.726243355470543</v>
      </c>
      <c r="K15" s="100">
        <f>0.171*2*F15/1000*B15*'System Info'!$C$14/('System Info'!$F$12*'System Info'!$C$12)*100</f>
        <v>2.1483300174445294</v>
      </c>
      <c r="L15" s="105" t="str">
        <f>INDEX(($G$1:K15),1,MATCH(SMALL(G15:K15,COUNTIF(G15:K15,"&lt;"&amp;5)),G15:K15,0))</f>
        <v>ZRC-YJV-2*70</v>
      </c>
      <c r="M15" s="98" t="str">
        <f t="shared" si="1"/>
        <v>ZRC-YJV-2*70</v>
      </c>
    </row>
    <row r="16" spans="1:16384" ht="16.5">
      <c r="A16" s="97" t="s">
        <v>477</v>
      </c>
      <c r="B16" s="97">
        <v>12</v>
      </c>
      <c r="C16" s="102">
        <f>B16*'System Info'!$F$12</f>
        <v>240</v>
      </c>
      <c r="D16" s="102">
        <f>C16*'System Info'!$C$10/1000</f>
        <v>60</v>
      </c>
      <c r="E16" s="97">
        <v>580</v>
      </c>
      <c r="F16" s="100">
        <f t="shared" si="0"/>
        <v>609</v>
      </c>
      <c r="G16" s="101">
        <f>0.579*2*F16/1000*B16*'System Info'!$C$14/('System Info'!$F$12*'System Info'!$C$12)*100</f>
        <v>9.9104464563121653</v>
      </c>
      <c r="H16" s="100">
        <f>0.398*2*F16/1000*B16*'System Info'!$C$14/('System Info'!$F$12*'System Info'!$C$12)*100</f>
        <v>6.8123621582249427</v>
      </c>
      <c r="I16" s="100">
        <f>0.291*2*F16/1000*B16*'System Info'!$C$14/('System Info'!$F$12*'System Info'!$C$12)*100</f>
        <v>4.9808979599081855</v>
      </c>
      <c r="J16" s="100">
        <f>0.217*2*F16/1000*B16*'System Info'!$C$14/('System Info'!$F$12*'System Info'!$C$12)*100</f>
        <v>3.7142778601377198</v>
      </c>
      <c r="K16" s="100">
        <f>0.171*2*F16/1000*B16*'System Info'!$C$14/('System Info'!$F$12*'System Info'!$C$12)*100</f>
        <v>2.9269194197398631</v>
      </c>
      <c r="L16" s="99" t="str">
        <f>INDEX(($G$1:K16),1,MATCH(SMALL(G16:K16,COUNTIF(G16:K16,"&lt;"&amp;5)),G16:K16,0))</f>
        <v>ZRC-YJV-2*70</v>
      </c>
      <c r="M16" s="98" t="str">
        <f t="shared" si="1"/>
        <v>ZRC-YJV-2*70</v>
      </c>
    </row>
    <row r="17" spans="1:14" ht="17.25" thickBot="1">
      <c r="A17" s="97" t="s">
        <v>476</v>
      </c>
      <c r="B17" s="95">
        <v>12</v>
      </c>
      <c r="C17" s="96">
        <f>B17*'System Info'!$F$12</f>
        <v>240</v>
      </c>
      <c r="D17" s="96">
        <f>C17*'System Info'!$C$10/1000</f>
        <v>60</v>
      </c>
      <c r="E17" s="95">
        <v>770</v>
      </c>
      <c r="F17" s="94">
        <f t="shared" si="0"/>
        <v>809</v>
      </c>
      <c r="G17" s="94">
        <f>0.579*2*F17/1000*B17*'System Info'!$C$14/('System Info'!$F$12*'System Info'!$C$12)*100</f>
        <v>13.165108675133894</v>
      </c>
      <c r="H17" s="94">
        <f>0.398*2*F17/1000*B17*'System Info'!$C$14/('System Info'!$F$12*'System Info'!$C$12)*100</f>
        <v>9.0495911100229538</v>
      </c>
      <c r="I17" s="94">
        <f>0.291*2*F17/1000*B17*'System Info'!$C$14/('System Info'!$F$12*'System Info'!$C$12)*100</f>
        <v>6.6166608367253241</v>
      </c>
      <c r="J17" s="94">
        <f>0.217*2*F17/1000*B17*'System Info'!$C$14/('System Info'!$F$12*'System Info'!$C$12)*100</f>
        <v>4.9340735449120121</v>
      </c>
      <c r="K17" s="94">
        <f>0.171*2*F17/1000*B17*'System Info'!$C$14/('System Info'!$F$12*'System Info'!$C$12)*100</f>
        <v>3.8881409040550876</v>
      </c>
      <c r="L17" s="93" t="str">
        <f>INDEX(($G$1:K17),1,MATCH(SMALL(G17:K17,COUNTIF(G17:K17,"&lt;"&amp;5)),G17:K17,0))</f>
        <v>ZRC-YJV-2*95</v>
      </c>
      <c r="M17" s="92" t="str">
        <f t="shared" si="1"/>
        <v>ZRC-YJV-2*95</v>
      </c>
    </row>
    <row r="18" spans="1:14" ht="16.5">
      <c r="A18" s="97" t="s">
        <v>475</v>
      </c>
      <c r="B18" s="97">
        <v>11</v>
      </c>
      <c r="C18" s="102">
        <f>B18*'System Info'!$F$12</f>
        <v>220</v>
      </c>
      <c r="D18" s="102">
        <f>C18*'System Info'!$C$10/1000</f>
        <v>55</v>
      </c>
      <c r="E18" s="97">
        <v>460</v>
      </c>
      <c r="F18" s="100">
        <f t="shared" si="0"/>
        <v>483</v>
      </c>
      <c r="G18" s="101">
        <f>0.579*2*F18/1000*B18*'System Info'!$C$14/('System Info'!$F$12*'System Info'!$C$12)*100</f>
        <v>7.2050084869166016</v>
      </c>
      <c r="H18" s="100">
        <f>0.398*2*F18/1000*B18*'System Info'!$C$14/('System Info'!$F$12*'System Info'!$C$12)*100</f>
        <v>4.9526655920428464</v>
      </c>
      <c r="I18" s="100">
        <f>0.291*2*F18/1000*B18*'System Info'!$C$14/('System Info'!$F$12*'System Info'!$C$12)*100</f>
        <v>3.6211700685539396</v>
      </c>
      <c r="J18" s="100">
        <f>0.217*2*F18/1000*B18*'System Info'!$C$14/('System Info'!$F$12*'System Info'!$C$12)*100</f>
        <v>2.7003226971690895</v>
      </c>
      <c r="K18" s="100">
        <f>0.171*2*F18/1000*B18*'System Info'!$C$14/('System Info'!$F$12*'System Info'!$C$12)*100</f>
        <v>2.1279040609028308</v>
      </c>
      <c r="L18" s="99" t="str">
        <f>INDEX(($G$1:K18),1,MATCH(SMALL(G18:K18,COUNTIF(G18:K18,"&lt;"&amp;5)),G18:K18,0))</f>
        <v>ZRC-YJV-2*50</v>
      </c>
      <c r="M18" s="104" t="str">
        <f t="shared" si="1"/>
        <v>ZRC-YJV-2*50</v>
      </c>
    </row>
    <row r="19" spans="1:14" ht="16.5">
      <c r="A19" s="97" t="s">
        <v>474</v>
      </c>
      <c r="B19" s="97">
        <v>11</v>
      </c>
      <c r="C19" s="102">
        <f>B19*'System Info'!$F$12</f>
        <v>220</v>
      </c>
      <c r="D19" s="102">
        <f>C19*'System Info'!$C$10/1000</f>
        <v>55</v>
      </c>
      <c r="E19" s="97">
        <v>630</v>
      </c>
      <c r="F19" s="100">
        <f t="shared" si="0"/>
        <v>662</v>
      </c>
      <c r="G19" s="101">
        <f>0.579*2*F19/1000*B19*'System Info'!$C$14/('System Info'!$F$12*'System Info'!$C$12)*100</f>
        <v>9.8751876156082616</v>
      </c>
      <c r="H19" s="100">
        <f>0.398*2*F19/1000*B19*'System Info'!$C$14/('System Info'!$F$12*'System Info'!$C$12)*100</f>
        <v>6.7881255112471299</v>
      </c>
      <c r="I19" s="100">
        <f>0.291*2*F19/1000*B19*'System Info'!$C$14/('System Info'!$F$12*'System Info'!$C$12)*100</f>
        <v>4.963177195409334</v>
      </c>
      <c r="J19" s="100">
        <f>0.217*2*F19/1000*B19*'System Info'!$C$14/('System Info'!$F$12*'System Info'!$C$12)*100</f>
        <v>3.7010634068859987</v>
      </c>
      <c r="K19" s="100">
        <f>0.171*2*F19/1000*B19*'System Info'!$C$14/('System Info'!$F$12*'System Info'!$C$12)*100</f>
        <v>2.9165061869931139</v>
      </c>
      <c r="L19" s="99" t="str">
        <f>INDEX(($G$1:K19),1,MATCH(SMALL(G19:K19,COUNTIF(G19:K19,"&lt;"&amp;5)),G19:K19,0))</f>
        <v>ZRC-YJV-2*70</v>
      </c>
      <c r="M19" s="104" t="str">
        <f t="shared" si="1"/>
        <v>ZRC-YJV-2*70</v>
      </c>
    </row>
    <row r="20" spans="1:14" ht="17.25" thickBot="1">
      <c r="A20" s="97" t="s">
        <v>473</v>
      </c>
      <c r="B20" s="95">
        <v>11</v>
      </c>
      <c r="C20" s="96">
        <f>B20*'System Info'!$F$12</f>
        <v>220</v>
      </c>
      <c r="D20" s="96">
        <f>C20*'System Info'!$C$10/1000</f>
        <v>55</v>
      </c>
      <c r="E20" s="95">
        <v>850</v>
      </c>
      <c r="F20" s="94">
        <f t="shared" si="0"/>
        <v>893</v>
      </c>
      <c r="G20" s="94">
        <f>0.579*2*F20/1000*B20*'System Info'!$C$14/('System Info'!$F$12*'System Info'!$C$12)*100</f>
        <v>13.321061239785767</v>
      </c>
      <c r="H20" s="94">
        <f>0.398*2*F20/1000*B20*'System Info'!$C$14/('System Info'!$F$12*'System Info'!$C$12)*100</f>
        <v>9.1567916639632756</v>
      </c>
      <c r="I20" s="94">
        <f>0.291*2*F20/1000*B20*'System Info'!$C$14/('System Info'!$F$12*'System Info'!$C$12)*100</f>
        <v>6.6950411412394804</v>
      </c>
      <c r="J20" s="94">
        <f>0.217*2*F20/1000*B20*'System Info'!$C$14/('System Info'!$F$12*'System Info'!$C$12)*100</f>
        <v>4.992522088140781</v>
      </c>
      <c r="K20" s="94">
        <f>0.171*2*F20/1000*B20*'System Info'!$C$14/('System Info'!$F$12*'System Info'!$C$12)*100</f>
        <v>3.9341994335118589</v>
      </c>
      <c r="L20" s="93" t="str">
        <f>INDEX(($G$1:K20),1,MATCH(SMALL(G20:K20,COUNTIF(G20:K20,"&lt;"&amp;5)),G20:K20,0))</f>
        <v>ZRC-YJV-2*95</v>
      </c>
      <c r="M20" s="103" t="str">
        <f t="shared" si="1"/>
        <v>ZRC-YJV-2*95</v>
      </c>
    </row>
    <row r="21" spans="1:14" ht="16.5">
      <c r="A21" s="97" t="s">
        <v>472</v>
      </c>
      <c r="B21" s="97">
        <v>10</v>
      </c>
      <c r="C21" s="102">
        <f>B21*'System Info'!$F$12</f>
        <v>200</v>
      </c>
      <c r="D21" s="102">
        <f>C21*'System Info'!$C$10/1000</f>
        <v>50</v>
      </c>
      <c r="E21" s="97">
        <v>510</v>
      </c>
      <c r="F21" s="100">
        <f t="shared" si="0"/>
        <v>536</v>
      </c>
      <c r="G21" s="101">
        <f>0.579*2*F21/1000*B21*'System Info'!$C$14/('System Info'!$F$12*'System Info'!$C$12)*100</f>
        <v>7.268745622035194</v>
      </c>
      <c r="H21" s="100">
        <f>0.398*2*F21/1000*B21*'System Info'!$C$14/('System Info'!$F$12*'System Info'!$C$12)*100</f>
        <v>4.9964779923488907</v>
      </c>
      <c r="I21" s="100">
        <f>0.291*2*F21/1000*B21*'System Info'!$C$14/('System Info'!$F$12*'System Info'!$C$12)*100</f>
        <v>3.6532037582249424</v>
      </c>
      <c r="J21" s="100">
        <f>0.217*2*F21/1000*B21*'System Info'!$C$14/('System Info'!$F$12*'System Info'!$C$12)*100</f>
        <v>2.7242103626625855</v>
      </c>
      <c r="K21" s="100">
        <f>0.171*2*F21/1000*B21*'System Info'!$C$14/('System Info'!$F$12*'System Info'!$C$12)*100</f>
        <v>2.1467279816373375</v>
      </c>
      <c r="L21" s="99" t="str">
        <f>INDEX(($G$1:K21),1,MATCH(SMALL(G21:K21,COUNTIF(G21:K21,"&lt;"&amp;5)),G21:K21,0))</f>
        <v>ZRC-YJV-2*50</v>
      </c>
      <c r="M21" s="98" t="str">
        <f t="shared" si="1"/>
        <v>ZRC-YJV-2*50</v>
      </c>
    </row>
    <row r="22" spans="1:14" ht="16.5">
      <c r="A22" s="97" t="s">
        <v>471</v>
      </c>
      <c r="B22" s="97">
        <v>10</v>
      </c>
      <c r="C22" s="102">
        <f>B22*'System Info'!$F$12</f>
        <v>200</v>
      </c>
      <c r="D22" s="102">
        <f>C22*'System Info'!$C$10/1000</f>
        <v>50</v>
      </c>
      <c r="E22" s="97">
        <v>695</v>
      </c>
      <c r="F22" s="100">
        <f t="shared" si="0"/>
        <v>730</v>
      </c>
      <c r="G22" s="101">
        <f>0.579*2*F22/1000*B22*'System Info'!$C$14/('System Info'!$F$12*'System Info'!$C$12)*100</f>
        <v>9.899597582249422</v>
      </c>
      <c r="H22" s="100">
        <f>0.398*2*F22/1000*B22*'System Info'!$C$14/('System Info'!$F$12*'System Info'!$C$12)*100</f>
        <v>6.8049047283856163</v>
      </c>
      <c r="I22" s="100">
        <f>0.291*2*F22/1000*B22*'System Info'!$C$14/('System Info'!$F$12*'System Info'!$C$12)*100</f>
        <v>4.9754454169854627</v>
      </c>
      <c r="J22" s="100">
        <f>0.217*2*F22/1000*B22*'System Info'!$C$14/('System Info'!$F$12*'System Info'!$C$12)*100</f>
        <v>3.7102118745218049</v>
      </c>
      <c r="K22" s="100">
        <f>0.171*2*F22/1000*B22*'System Info'!$C$14/('System Info'!$F$12*'System Info'!$C$12)*100</f>
        <v>2.9237153481254783</v>
      </c>
      <c r="L22" s="99" t="str">
        <f>INDEX(($G$1:K22),1,MATCH(SMALL(G22:K22,COUNTIF(G22:K22,"&lt;"&amp;5)),G22:K22,0))</f>
        <v>ZRC-YJV-2*70</v>
      </c>
      <c r="M22" s="98" t="str">
        <f t="shared" si="1"/>
        <v>ZRC-YJV-2*70</v>
      </c>
    </row>
    <row r="23" spans="1:14" ht="17.25" thickBot="1">
      <c r="A23" s="97" t="s">
        <v>470</v>
      </c>
      <c r="B23" s="95">
        <v>10</v>
      </c>
      <c r="C23" s="96">
        <f>B23*'System Info'!$F$12</f>
        <v>200</v>
      </c>
      <c r="D23" s="96">
        <f>C23*'System Info'!$C$10/1000</f>
        <v>50</v>
      </c>
      <c r="E23" s="95">
        <v>925</v>
      </c>
      <c r="F23" s="94">
        <f t="shared" si="0"/>
        <v>972</v>
      </c>
      <c r="G23" s="94">
        <f>0.579*2*F23/1000*B23*'System Info'!$C$14/('System Info'!$F$12*'System Info'!$C$12)*100</f>
        <v>13.181381986228006</v>
      </c>
      <c r="H23" s="94">
        <f>0.398*2*F23/1000*B23*'System Info'!$C$14/('System Info'!$F$12*'System Info'!$C$12)*100</f>
        <v>9.0607772547819412</v>
      </c>
      <c r="I23" s="94">
        <f>0.291*2*F23/1000*B23*'System Info'!$C$14/('System Info'!$F$12*'System Info'!$C$12)*100</f>
        <v>6.6248396511094114</v>
      </c>
      <c r="J23" s="94">
        <f>0.217*2*F23/1000*B23*'System Info'!$C$14/('System Info'!$F$12*'System Info'!$C$12)*100</f>
        <v>4.9401725233358835</v>
      </c>
      <c r="K23" s="94">
        <f>0.171*2*F23/1000*B23*'System Info'!$C$14/('System Info'!$F$12*'System Info'!$C$12)*100</f>
        <v>3.8929470114766649</v>
      </c>
      <c r="L23" s="93" t="str">
        <f>INDEX(($G$1:K23),1,MATCH(SMALL(G23:K23,COUNTIF(G23:K23,"&lt;"&amp;5)),G23:K23,0))</f>
        <v>ZRC-YJV-2*95</v>
      </c>
      <c r="M23" s="92" t="str">
        <f t="shared" si="1"/>
        <v>ZRC-YJV-2*95</v>
      </c>
    </row>
    <row r="24" spans="1:14" s="84" customFormat="1">
      <c r="A24" s="84" t="s">
        <v>450</v>
      </c>
      <c r="B24" s="84">
        <f>SUM(B2:B23)</f>
        <v>289</v>
      </c>
      <c r="C24" s="84">
        <f>SUM(C2:C15)</f>
        <v>4040</v>
      </c>
      <c r="D24" s="84">
        <f>SUM(D2:D15)</f>
        <v>1010</v>
      </c>
      <c r="E24" s="84">
        <f>SUM(E2:E23)</f>
        <v>12490</v>
      </c>
      <c r="F24" s="84">
        <f>SUM(F2:F15)</f>
        <v>7426</v>
      </c>
      <c r="G24" s="91"/>
      <c r="H24" s="91"/>
      <c r="I24" s="91"/>
      <c r="J24" s="91"/>
      <c r="K24" s="91"/>
    </row>
    <row r="26" spans="1:14">
      <c r="H26" s="10"/>
      <c r="I26" s="10"/>
      <c r="L26"/>
      <c r="M26"/>
    </row>
    <row r="27" spans="1:14">
      <c r="H27" s="10"/>
      <c r="I27" s="10"/>
      <c r="L27" s="90" t="s">
        <v>469</v>
      </c>
      <c r="M27" t="s">
        <v>468</v>
      </c>
      <c r="N27"/>
    </row>
    <row r="28" spans="1:14">
      <c r="H28" s="10"/>
      <c r="I28" s="10"/>
      <c r="L28" s="57" t="s">
        <v>467</v>
      </c>
      <c r="M28" s="89">
        <v>714</v>
      </c>
      <c r="N28"/>
    </row>
    <row r="29" spans="1:14">
      <c r="H29" s="10"/>
      <c r="I29" s="10"/>
      <c r="L29" s="57" t="s">
        <v>466</v>
      </c>
      <c r="M29" s="89">
        <v>210</v>
      </c>
      <c r="N29"/>
    </row>
    <row r="30" spans="1:14">
      <c r="L30" s="57" t="s">
        <v>465</v>
      </c>
      <c r="M30" s="89">
        <v>651</v>
      </c>
      <c r="N30"/>
    </row>
    <row r="31" spans="1:14">
      <c r="L31" s="57" t="s">
        <v>464</v>
      </c>
      <c r="M31" s="89">
        <v>987</v>
      </c>
      <c r="N31"/>
    </row>
    <row r="32" spans="1:14">
      <c r="L32" s="57" t="s">
        <v>463</v>
      </c>
      <c r="M32" s="89">
        <v>1113</v>
      </c>
      <c r="N32"/>
    </row>
    <row r="33" spans="12:14">
      <c r="L33" s="57" t="s">
        <v>462</v>
      </c>
      <c r="M33" s="89">
        <v>3675</v>
      </c>
      <c r="N33"/>
    </row>
    <row r="34" spans="12:14">
      <c r="L34"/>
      <c r="M34"/>
      <c r="N34"/>
    </row>
    <row r="35" spans="12:14">
      <c r="L35"/>
      <c r="M35"/>
      <c r="N35"/>
    </row>
    <row r="36" spans="12:14">
      <c r="L36"/>
      <c r="M36"/>
      <c r="N36"/>
    </row>
    <row r="37" spans="12:14">
      <c r="L37"/>
      <c r="M37"/>
      <c r="N37"/>
    </row>
    <row r="38" spans="12:14">
      <c r="L38"/>
      <c r="M38"/>
      <c r="N38"/>
    </row>
    <row r="39" spans="12:14">
      <c r="L39"/>
      <c r="M39"/>
      <c r="N39"/>
    </row>
    <row r="40" spans="12:14">
      <c r="L40"/>
      <c r="M40"/>
      <c r="N40"/>
    </row>
    <row r="41" spans="12:14">
      <c r="L41"/>
      <c r="M41"/>
      <c r="N41"/>
    </row>
    <row r="42" spans="12:14">
      <c r="L42"/>
      <c r="M42"/>
      <c r="N42"/>
    </row>
    <row r="43" spans="12:14">
      <c r="L43"/>
      <c r="M43"/>
      <c r="N43"/>
    </row>
    <row r="44" spans="12:14">
      <c r="L44"/>
      <c r="M44"/>
      <c r="N44"/>
    </row>
  </sheetData>
  <phoneticPr fontId="1" type="noConversion"/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48"/>
  <sheetViews>
    <sheetView topLeftCell="A19" workbookViewId="0">
      <selection activeCell="K24" sqref="K24"/>
    </sheetView>
  </sheetViews>
  <sheetFormatPr defaultRowHeight="13.5"/>
  <cols>
    <col min="2" max="2" width="13.125" bestFit="1" customWidth="1"/>
    <col min="3" max="3" width="12.75" bestFit="1" customWidth="1"/>
    <col min="4" max="4" width="16.875" bestFit="1" customWidth="1"/>
    <col min="5" max="5" width="15.375" bestFit="1" customWidth="1"/>
    <col min="6" max="6" width="13.875" bestFit="1" customWidth="1"/>
    <col min="7" max="7" width="17.875" bestFit="1" customWidth="1"/>
    <col min="8" max="8" width="13.625" bestFit="1" customWidth="1"/>
    <col min="9" max="9" width="36.375" customWidth="1"/>
  </cols>
  <sheetData>
    <row r="2" spans="1:13" ht="18.75">
      <c r="A2" s="677" t="s">
        <v>550</v>
      </c>
      <c r="B2" s="677"/>
      <c r="C2" s="677"/>
      <c r="D2" s="677"/>
      <c r="E2" s="677"/>
      <c r="F2" s="677"/>
      <c r="G2" s="677"/>
      <c r="H2" s="677"/>
    </row>
    <row r="3" spans="1:13">
      <c r="A3" s="192" t="s">
        <v>551</v>
      </c>
      <c r="B3" s="192" t="s">
        <v>552</v>
      </c>
      <c r="C3" s="192" t="s">
        <v>553</v>
      </c>
      <c r="D3" s="192" t="s">
        <v>554</v>
      </c>
      <c r="E3" s="192" t="s">
        <v>555</v>
      </c>
      <c r="F3" s="192" t="s">
        <v>556</v>
      </c>
      <c r="G3" s="192" t="s">
        <v>557</v>
      </c>
      <c r="H3" s="192"/>
    </row>
    <row r="4" spans="1:13">
      <c r="A4" s="193">
        <v>1640</v>
      </c>
      <c r="B4" s="194">
        <v>15</v>
      </c>
      <c r="C4" s="254">
        <f>SIN(B4*PI()/180)</f>
        <v>0.25881904510252074</v>
      </c>
      <c r="D4" s="254">
        <f>A4*C4</f>
        <v>424.46323396813403</v>
      </c>
      <c r="E4" s="194">
        <v>20</v>
      </c>
      <c r="F4" s="7">
        <v>-23.43</v>
      </c>
      <c r="G4" s="7">
        <v>-45</v>
      </c>
      <c r="H4" s="253">
        <f>SIN(E4*PI()/180)*SIN(F4*PI()/180+COS(E4*PI()/180)*COS(F4*PI()/180)*COS(G4*PI()/180))</f>
        <v>6.8198658316654739E-2</v>
      </c>
    </row>
    <row r="5" spans="1:13">
      <c r="A5" s="252"/>
      <c r="B5" s="252"/>
      <c r="C5" s="254"/>
      <c r="D5" s="254"/>
      <c r="E5" s="253">
        <f>SIN(E4*PI()/180)</f>
        <v>0.34202014332566871</v>
      </c>
      <c r="F5" s="253">
        <f>SIN(F4*PI()/180)</f>
        <v>-0.39762837137095813</v>
      </c>
      <c r="G5" s="253"/>
      <c r="H5" s="253"/>
      <c r="I5" t="s">
        <v>558</v>
      </c>
    </row>
    <row r="6" spans="1:13">
      <c r="A6" s="252"/>
      <c r="B6" s="252"/>
      <c r="C6" s="252"/>
      <c r="D6" s="252"/>
      <c r="E6" s="253">
        <f>COS(E4*PI()/180)</f>
        <v>0.93969262078590843</v>
      </c>
      <c r="F6" s="253">
        <f t="shared" ref="F6:G6" si="0">COS(F4*PI()/180)</f>
        <v>0.91754655374039706</v>
      </c>
      <c r="G6" s="253">
        <f t="shared" si="0"/>
        <v>0.70710678118654757</v>
      </c>
      <c r="H6" s="253">
        <f>E5*F5+E6*F6*G6</f>
        <v>0.47367884554910267</v>
      </c>
      <c r="I6" t="s">
        <v>559</v>
      </c>
    </row>
    <row r="7" spans="1:13">
      <c r="A7" s="252"/>
      <c r="B7" s="252"/>
      <c r="C7" s="252"/>
      <c r="D7" s="252"/>
      <c r="E7" s="253"/>
      <c r="F7" s="253"/>
      <c r="G7" s="253"/>
      <c r="H7" s="253">
        <f>H6^2</f>
        <v>0.22437164872073065</v>
      </c>
    </row>
    <row r="8" spans="1:13">
      <c r="A8" s="252"/>
      <c r="B8" s="252"/>
      <c r="C8" s="252"/>
      <c r="D8" s="252"/>
      <c r="E8" s="253"/>
      <c r="F8" s="253"/>
      <c r="G8" s="253"/>
      <c r="H8" s="253">
        <f>1-H7</f>
        <v>0.77562835127926932</v>
      </c>
    </row>
    <row r="9" spans="1:13">
      <c r="A9" s="252"/>
      <c r="B9" s="252"/>
      <c r="C9" s="252"/>
      <c r="D9" s="252"/>
      <c r="E9" s="253"/>
      <c r="F9" s="253"/>
      <c r="G9" s="253"/>
      <c r="H9" s="253">
        <f>H8^(1/2)</f>
        <v>0.88069765032005698</v>
      </c>
    </row>
    <row r="10" spans="1:13">
      <c r="A10" s="252"/>
      <c r="B10" s="252"/>
      <c r="C10" s="252"/>
      <c r="D10" s="252"/>
      <c r="E10" s="253"/>
      <c r="F10" s="253"/>
      <c r="G10" s="253"/>
      <c r="H10" s="253">
        <f>H9/H6</f>
        <v>1.8592716533480105</v>
      </c>
      <c r="I10" t="s">
        <v>560</v>
      </c>
    </row>
    <row r="11" spans="1:13">
      <c r="A11" s="252"/>
      <c r="B11" s="252"/>
      <c r="C11" s="252"/>
      <c r="D11" s="252"/>
      <c r="E11" s="253"/>
      <c r="F11" s="253"/>
      <c r="G11" s="253"/>
      <c r="H11" s="253">
        <f>D4*H10</f>
        <v>789.19245880537596</v>
      </c>
      <c r="I11" t="s">
        <v>561</v>
      </c>
    </row>
    <row r="12" spans="1:13" ht="28.5" customHeight="1">
      <c r="A12" s="678"/>
      <c r="B12" s="679"/>
      <c r="C12" s="679"/>
      <c r="D12" s="679"/>
      <c r="E12" s="679"/>
      <c r="F12" s="679"/>
      <c r="G12" s="680"/>
      <c r="H12" s="255">
        <f>H11*G6</f>
        <v>558.04333928256642</v>
      </c>
      <c r="I12" s="256" t="s">
        <v>3735</v>
      </c>
    </row>
    <row r="15" spans="1:13">
      <c r="A15" s="244"/>
      <c r="B15" s="244"/>
      <c r="C15" s="244"/>
      <c r="D15" s="244"/>
      <c r="E15" s="244"/>
      <c r="F15" s="244"/>
      <c r="G15" s="244"/>
      <c r="I15" s="244"/>
      <c r="J15" s="244"/>
      <c r="K15" s="246"/>
      <c r="L15" s="246"/>
      <c r="M15" s="244"/>
    </row>
    <row r="16" spans="1:13" ht="22.5">
      <c r="A16" s="244"/>
      <c r="B16" s="681" t="s">
        <v>3723</v>
      </c>
      <c r="C16" s="681"/>
      <c r="D16" s="681"/>
      <c r="E16" s="681"/>
      <c r="F16" s="681"/>
      <c r="G16" s="681"/>
      <c r="I16" s="244"/>
      <c r="J16" s="244"/>
      <c r="K16" s="246"/>
      <c r="L16" s="246"/>
      <c r="M16" s="244"/>
    </row>
    <row r="17" spans="1:13">
      <c r="A17" s="244"/>
      <c r="B17" s="244"/>
      <c r="C17" s="244"/>
      <c r="D17" s="244"/>
      <c r="E17" s="244"/>
      <c r="F17" s="244"/>
      <c r="G17" s="244"/>
      <c r="I17" s="244"/>
      <c r="J17" s="244"/>
      <c r="K17" s="244"/>
      <c r="L17" s="244"/>
      <c r="M17" s="244"/>
    </row>
    <row r="18" spans="1:13">
      <c r="A18" s="244"/>
      <c r="B18" s="249" t="s">
        <v>3725</v>
      </c>
      <c r="C18" s="244"/>
      <c r="D18" s="682"/>
      <c r="E18" s="682"/>
      <c r="F18" s="682"/>
      <c r="G18" s="682"/>
      <c r="I18" s="244"/>
      <c r="J18" s="244"/>
      <c r="K18" s="244"/>
      <c r="L18" s="244"/>
      <c r="M18" s="244"/>
    </row>
    <row r="19" spans="1:13">
      <c r="A19" s="244"/>
      <c r="B19" s="244" t="s">
        <v>3727</v>
      </c>
      <c r="C19" s="244"/>
      <c r="D19" s="682"/>
      <c r="E19" s="682"/>
      <c r="F19" s="682"/>
      <c r="G19" s="682"/>
      <c r="I19" s="244"/>
      <c r="J19" s="244"/>
      <c r="K19" s="244"/>
      <c r="L19" s="244"/>
      <c r="M19" s="244"/>
    </row>
    <row r="20" spans="1:13">
      <c r="A20" s="244"/>
      <c r="B20" s="244" t="s">
        <v>3728</v>
      </c>
      <c r="C20" s="244"/>
      <c r="D20" s="682"/>
      <c r="E20" s="682"/>
      <c r="F20" s="682"/>
      <c r="G20" s="682"/>
      <c r="I20" s="244"/>
      <c r="J20" s="244"/>
      <c r="K20" s="244"/>
      <c r="L20" s="244"/>
      <c r="M20" s="244"/>
    </row>
    <row r="21" spans="1:13">
      <c r="A21" s="244"/>
      <c r="B21" s="244" t="s">
        <v>3729</v>
      </c>
      <c r="C21" s="244"/>
      <c r="D21" s="682"/>
      <c r="E21" s="682"/>
      <c r="F21" s="682"/>
      <c r="G21" s="682"/>
      <c r="I21" s="244"/>
      <c r="J21" s="244"/>
      <c r="K21" s="244"/>
      <c r="L21" s="244"/>
      <c r="M21" s="244"/>
    </row>
    <row r="22" spans="1:13">
      <c r="A22" s="244"/>
      <c r="B22" s="244" t="s">
        <v>3730</v>
      </c>
      <c r="C22" s="244"/>
      <c r="D22" s="682"/>
      <c r="E22" s="682"/>
      <c r="F22" s="682"/>
      <c r="G22" s="682"/>
      <c r="I22" s="244"/>
      <c r="J22" s="244"/>
      <c r="K22" s="244"/>
      <c r="L22" s="244"/>
      <c r="M22" s="244"/>
    </row>
    <row r="23" spans="1:13">
      <c r="A23" s="244"/>
      <c r="B23" s="244" t="s">
        <v>3731</v>
      </c>
      <c r="C23" s="244"/>
      <c r="D23" s="682"/>
      <c r="E23" s="682"/>
      <c r="F23" s="682"/>
      <c r="G23" s="682"/>
      <c r="I23" s="244"/>
      <c r="J23" s="244"/>
      <c r="K23" s="244"/>
      <c r="L23" s="244"/>
      <c r="M23" s="244"/>
    </row>
    <row r="24" spans="1:13">
      <c r="A24" s="244"/>
      <c r="B24" s="683" t="s">
        <v>3732</v>
      </c>
      <c r="C24" s="684"/>
      <c r="D24" s="684"/>
      <c r="E24" s="684"/>
      <c r="F24" s="684"/>
      <c r="G24" s="684"/>
      <c r="I24" s="244"/>
      <c r="J24" s="244"/>
      <c r="K24" s="244"/>
      <c r="L24" s="244"/>
      <c r="M24" s="244"/>
    </row>
    <row r="25" spans="1:13">
      <c r="A25" s="244"/>
      <c r="B25" s="684"/>
      <c r="C25" s="684"/>
      <c r="D25" s="684"/>
      <c r="E25" s="684"/>
      <c r="F25" s="684"/>
      <c r="G25" s="684"/>
      <c r="I25" s="244"/>
      <c r="J25" s="244"/>
      <c r="K25" s="244"/>
      <c r="L25" s="244"/>
      <c r="M25" s="244"/>
    </row>
    <row r="26" spans="1:13">
      <c r="A26" s="244"/>
      <c r="B26" s="684"/>
      <c r="C26" s="684"/>
      <c r="D26" s="684"/>
      <c r="E26" s="684"/>
      <c r="F26" s="684"/>
      <c r="G26" s="684"/>
      <c r="I26" s="244"/>
      <c r="J26" s="244"/>
      <c r="K26" s="244"/>
      <c r="L26" s="244"/>
      <c r="M26" s="244"/>
    </row>
    <row r="27" spans="1:13">
      <c r="A27" s="244"/>
      <c r="B27" s="244"/>
      <c r="C27" s="244"/>
      <c r="D27" s="244"/>
      <c r="E27" s="244"/>
      <c r="F27" s="244"/>
      <c r="G27" s="244"/>
      <c r="I27" s="244"/>
      <c r="J27" s="244"/>
      <c r="K27" s="244"/>
      <c r="L27" s="244"/>
      <c r="M27" s="244"/>
    </row>
    <row r="28" spans="1:13">
      <c r="A28" s="244"/>
      <c r="B28" s="244"/>
      <c r="C28" s="244"/>
      <c r="D28" s="244"/>
      <c r="E28" s="244"/>
      <c r="F28" s="244"/>
      <c r="G28" s="244"/>
      <c r="I28" s="244"/>
      <c r="J28" s="244"/>
      <c r="K28" s="244"/>
      <c r="L28" s="244"/>
      <c r="M28" s="244"/>
    </row>
    <row r="29" spans="1:13">
      <c r="A29" s="244"/>
      <c r="B29" s="244"/>
      <c r="C29" s="244"/>
      <c r="D29" s="244"/>
      <c r="E29" s="244"/>
      <c r="F29" s="244"/>
      <c r="G29" s="244"/>
      <c r="I29" s="244"/>
      <c r="J29" s="244"/>
      <c r="K29" s="244"/>
      <c r="L29" s="244"/>
      <c r="M29" s="244"/>
    </row>
    <row r="30" spans="1:13" ht="15">
      <c r="A30" s="244"/>
      <c r="B30" s="244"/>
      <c r="C30" s="244"/>
      <c r="D30" s="244"/>
      <c r="E30" s="244"/>
      <c r="F30" s="244"/>
      <c r="G30" s="251"/>
      <c r="I30" s="244"/>
      <c r="J30" s="244"/>
      <c r="K30" s="244"/>
      <c r="L30" s="244"/>
      <c r="M30" s="244"/>
    </row>
    <row r="31" spans="1:13">
      <c r="A31" s="244"/>
      <c r="B31" s="244"/>
      <c r="C31" s="244"/>
      <c r="D31" s="244"/>
      <c r="E31" s="244"/>
      <c r="F31" s="244"/>
      <c r="G31" s="244"/>
      <c r="I31" s="244"/>
      <c r="J31" s="244"/>
      <c r="K31" s="244"/>
      <c r="L31" s="244"/>
      <c r="M31" s="244"/>
    </row>
    <row r="32" spans="1:13">
      <c r="A32" s="244"/>
      <c r="B32" s="244"/>
      <c r="C32" s="244"/>
      <c r="D32" s="244"/>
      <c r="E32" s="244"/>
      <c r="F32" s="244"/>
      <c r="G32" s="244"/>
      <c r="I32" s="244"/>
      <c r="J32" s="244"/>
      <c r="K32" s="244"/>
      <c r="L32" s="244"/>
      <c r="M32" s="244"/>
    </row>
    <row r="33" spans="1:13" ht="15.75">
      <c r="A33" s="244"/>
      <c r="B33" s="244"/>
      <c r="C33" s="244"/>
      <c r="D33" s="244"/>
      <c r="E33" s="244"/>
      <c r="F33" s="244"/>
      <c r="G33" s="244"/>
      <c r="I33" s="245" t="s">
        <v>3733</v>
      </c>
      <c r="J33" s="247" t="s">
        <v>3722</v>
      </c>
      <c r="K33" s="676"/>
      <c r="L33" s="676"/>
      <c r="M33" s="676"/>
    </row>
    <row r="34" spans="1:13" ht="15.75">
      <c r="A34" s="244"/>
      <c r="B34" s="244"/>
      <c r="C34" s="244"/>
      <c r="D34" s="244"/>
      <c r="E34" s="244"/>
      <c r="F34" s="244"/>
      <c r="G34" s="244"/>
      <c r="I34" s="245" t="s">
        <v>3734</v>
      </c>
      <c r="J34" s="248"/>
      <c r="K34" s="676"/>
      <c r="L34" s="676"/>
      <c r="M34" s="676"/>
    </row>
    <row r="35" spans="1:13" ht="15.75">
      <c r="A35" s="244"/>
      <c r="B35" s="244"/>
      <c r="C35" s="244"/>
      <c r="D35" s="244"/>
      <c r="E35" s="244"/>
      <c r="F35" s="244"/>
      <c r="G35" s="244"/>
      <c r="I35" s="245" t="s">
        <v>3724</v>
      </c>
      <c r="J35" s="248"/>
      <c r="K35" s="676"/>
      <c r="L35" s="676"/>
      <c r="M35" s="676"/>
    </row>
    <row r="36" spans="1:13">
      <c r="A36" s="244"/>
      <c r="B36" s="244"/>
      <c r="C36" s="244"/>
      <c r="D36" s="244"/>
      <c r="E36" s="244"/>
      <c r="F36" s="244"/>
      <c r="G36" s="244"/>
      <c r="I36" s="245" t="s">
        <v>3726</v>
      </c>
      <c r="J36" s="250"/>
      <c r="K36" s="676"/>
      <c r="L36" s="676"/>
      <c r="M36" s="676"/>
    </row>
    <row r="37" spans="1:13">
      <c r="A37" s="244"/>
      <c r="B37" s="244"/>
      <c r="C37" s="244"/>
      <c r="D37" s="244"/>
      <c r="E37" s="244"/>
      <c r="F37" s="244"/>
      <c r="G37" s="244"/>
      <c r="I37" s="244"/>
      <c r="J37" s="244"/>
      <c r="K37" s="244"/>
      <c r="L37" s="244"/>
      <c r="M37" s="244"/>
    </row>
    <row r="38" spans="1:13">
      <c r="A38" s="244"/>
      <c r="B38" s="244"/>
      <c r="C38" s="244"/>
      <c r="D38" s="244"/>
      <c r="E38" s="244"/>
      <c r="F38" s="244"/>
      <c r="G38" s="244"/>
      <c r="I38" s="244"/>
      <c r="J38" s="244"/>
      <c r="K38" s="244"/>
      <c r="L38" s="244"/>
      <c r="M38" s="244"/>
    </row>
    <row r="39" spans="1:13">
      <c r="A39" s="244"/>
      <c r="B39" s="244"/>
      <c r="C39" s="244"/>
      <c r="D39" s="244"/>
      <c r="E39" s="244"/>
      <c r="F39" s="244"/>
      <c r="G39" s="244"/>
    </row>
    <row r="40" spans="1:13">
      <c r="A40" s="244"/>
      <c r="B40" s="244"/>
      <c r="C40" s="244"/>
      <c r="D40" s="244"/>
      <c r="E40" s="244"/>
      <c r="F40" s="244"/>
      <c r="G40" s="244"/>
    </row>
    <row r="41" spans="1:13">
      <c r="A41" s="244"/>
      <c r="B41" s="244"/>
      <c r="C41" s="244"/>
      <c r="D41" s="244"/>
      <c r="E41" s="244"/>
      <c r="F41" s="244"/>
      <c r="G41" s="244"/>
    </row>
    <row r="42" spans="1:13">
      <c r="A42" s="244"/>
      <c r="B42" s="244"/>
      <c r="C42" s="244"/>
      <c r="D42" s="244"/>
      <c r="E42" s="244"/>
      <c r="F42" s="244"/>
      <c r="G42" s="244"/>
    </row>
    <row r="43" spans="1:13">
      <c r="A43" s="244"/>
      <c r="B43" s="244"/>
      <c r="C43" s="244"/>
      <c r="D43" s="244"/>
      <c r="E43" s="244"/>
      <c r="F43" s="244"/>
      <c r="G43" s="244"/>
    </row>
    <row r="44" spans="1:13">
      <c r="A44" s="244"/>
      <c r="B44" s="244"/>
      <c r="C44" s="244"/>
      <c r="D44" s="244"/>
      <c r="E44" s="244"/>
      <c r="F44" s="244"/>
      <c r="G44" s="244"/>
    </row>
    <row r="45" spans="1:13">
      <c r="A45" s="244"/>
      <c r="B45" s="244"/>
      <c r="C45" s="244"/>
      <c r="D45" s="244"/>
      <c r="E45" s="244"/>
      <c r="F45" s="244"/>
      <c r="G45" s="244"/>
    </row>
    <row r="46" spans="1:13">
      <c r="A46" s="244"/>
      <c r="B46" s="244"/>
      <c r="C46" s="244"/>
      <c r="D46" s="244"/>
      <c r="E46" s="244"/>
      <c r="F46" s="244"/>
      <c r="G46" s="244"/>
    </row>
    <row r="47" spans="1:13">
      <c r="A47" s="244"/>
      <c r="B47" s="244"/>
      <c r="C47" s="244"/>
      <c r="D47" s="244"/>
      <c r="E47" s="244"/>
      <c r="F47" s="244"/>
      <c r="G47" s="244"/>
    </row>
    <row r="48" spans="1:13">
      <c r="A48" s="244"/>
      <c r="B48" s="244"/>
      <c r="C48" s="244"/>
      <c r="D48" s="244"/>
      <c r="E48" s="244"/>
      <c r="F48" s="244"/>
      <c r="G48" s="244"/>
    </row>
  </sheetData>
  <mergeCells count="9">
    <mergeCell ref="K33:M33"/>
    <mergeCell ref="K34:M34"/>
    <mergeCell ref="K35:M35"/>
    <mergeCell ref="K36:M36"/>
    <mergeCell ref="A2:H2"/>
    <mergeCell ref="A12:G12"/>
    <mergeCell ref="B16:G16"/>
    <mergeCell ref="D18:G23"/>
    <mergeCell ref="B24:G26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7180" r:id="rId3">
          <objectPr defaultSize="0" autoPict="0" r:id="rId4">
            <anchor moveWithCells="1" sizeWithCells="1">
              <from>
                <xdr:col>3</xdr:col>
                <xdr:colOff>0</xdr:colOff>
                <xdr:row>17</xdr:row>
                <xdr:rowOff>0</xdr:rowOff>
              </from>
              <to>
                <xdr:col>6</xdr:col>
                <xdr:colOff>76200</xdr:colOff>
                <xdr:row>18</xdr:row>
                <xdr:rowOff>19050</xdr:rowOff>
              </to>
            </anchor>
          </objectPr>
        </oleObject>
      </mc:Choice>
      <mc:Fallback>
        <oleObject progId=" " shapeId="7180" r:id="rId3"/>
      </mc:Fallback>
    </mc:AlternateContent>
    <mc:AlternateContent xmlns:mc="http://schemas.openxmlformats.org/markup-compatibility/2006">
      <mc:Choice Requires="x14">
        <oleObject progId=" " shapeId="7181" r:id="rId5">
          <objectPr defaultSize="0" autoPict="0" r:id="rId6">
            <anchor moveWithCells="1" sizeWithCells="1">
              <from>
                <xdr:col>3</xdr:col>
                <xdr:colOff>0</xdr:colOff>
                <xdr:row>18</xdr:row>
                <xdr:rowOff>0</xdr:rowOff>
              </from>
              <to>
                <xdr:col>4</xdr:col>
                <xdr:colOff>742950</xdr:colOff>
                <xdr:row>19</xdr:row>
                <xdr:rowOff>19050</xdr:rowOff>
              </to>
            </anchor>
          </objectPr>
        </oleObject>
      </mc:Choice>
      <mc:Fallback>
        <oleObject progId=" " shapeId="7181" r:id="rId5"/>
      </mc:Fallback>
    </mc:AlternateContent>
    <mc:AlternateContent xmlns:mc="http://schemas.openxmlformats.org/markup-compatibility/2006">
      <mc:Choice Requires="x14">
        <oleObject progId=" " shapeId="7182" r:id="rId7">
          <objectPr defaultSize="0" autoPict="0" r:id="rId8">
            <anchor moveWithCells="1" sizeWithCells="1">
              <from>
                <xdr:col>3</xdr:col>
                <xdr:colOff>28575</xdr:colOff>
                <xdr:row>19</xdr:row>
                <xdr:rowOff>0</xdr:rowOff>
              </from>
              <to>
                <xdr:col>3</xdr:col>
                <xdr:colOff>762000</xdr:colOff>
                <xdr:row>20</xdr:row>
                <xdr:rowOff>0</xdr:rowOff>
              </to>
            </anchor>
          </objectPr>
        </oleObject>
      </mc:Choice>
      <mc:Fallback>
        <oleObject progId=" " shapeId="7182" r:id="rId7"/>
      </mc:Fallback>
    </mc:AlternateContent>
    <mc:AlternateContent xmlns:mc="http://schemas.openxmlformats.org/markup-compatibility/2006">
      <mc:Choice Requires="x14">
        <oleObject progId=" " shapeId="7183" r:id="rId9">
          <objectPr defaultSize="0" autoPict="0" r:id="rId10">
            <anchor moveWithCells="1" sizeWithCells="1">
              <from>
                <xdr:col>3</xdr:col>
                <xdr:colOff>57150</xdr:colOff>
                <xdr:row>21</xdr:row>
                <xdr:rowOff>0</xdr:rowOff>
              </from>
              <to>
                <xdr:col>3</xdr:col>
                <xdr:colOff>762000</xdr:colOff>
                <xdr:row>22</xdr:row>
                <xdr:rowOff>0</xdr:rowOff>
              </to>
            </anchor>
          </objectPr>
        </oleObject>
      </mc:Choice>
      <mc:Fallback>
        <oleObject progId=" " shapeId="7183" r:id="rId9"/>
      </mc:Fallback>
    </mc:AlternateContent>
    <mc:AlternateContent xmlns:mc="http://schemas.openxmlformats.org/markup-compatibility/2006">
      <mc:Choice Requires="x14">
        <oleObject progId=" " shapeId="7184" r:id="rId11">
          <objectPr defaultSize="0" autoPict="0" r:id="rId12">
            <anchor moveWithCells="1">
              <from>
                <xdr:col>6</xdr:col>
                <xdr:colOff>285750</xdr:colOff>
                <xdr:row>23</xdr:row>
                <xdr:rowOff>0</xdr:rowOff>
              </from>
              <to>
                <xdr:col>6</xdr:col>
                <xdr:colOff>371475</xdr:colOff>
                <xdr:row>24</xdr:row>
                <xdr:rowOff>0</xdr:rowOff>
              </to>
            </anchor>
          </objectPr>
        </oleObject>
      </mc:Choice>
      <mc:Fallback>
        <oleObject progId=" " shapeId="7184" r:id="rId11"/>
      </mc:Fallback>
    </mc:AlternateContent>
    <mc:AlternateContent xmlns:mc="http://schemas.openxmlformats.org/markup-compatibility/2006">
      <mc:Choice Requires="x14">
        <oleObject progId=" " shapeId="7185" r:id="rId13">
          <objectPr defaultSize="0" autoPict="0" r:id="rId14">
            <anchor moveWithCells="1">
              <from>
                <xdr:col>3</xdr:col>
                <xdr:colOff>38100</xdr:colOff>
                <xdr:row>20</xdr:row>
                <xdr:rowOff>0</xdr:rowOff>
              </from>
              <to>
                <xdr:col>5</xdr:col>
                <xdr:colOff>885825</xdr:colOff>
                <xdr:row>21</xdr:row>
                <xdr:rowOff>19050</xdr:rowOff>
              </to>
            </anchor>
          </objectPr>
        </oleObject>
      </mc:Choice>
      <mc:Fallback>
        <oleObject progId=" " shapeId="7185" r:id="rId13"/>
      </mc:Fallback>
    </mc:AlternateContent>
    <mc:AlternateContent xmlns:mc="http://schemas.openxmlformats.org/markup-compatibility/2006">
      <mc:Choice Requires="x14">
        <oleObject progId=" " shapeId="7186" r:id="rId15">
          <objectPr defaultSize="0" autoPict="0" r:id="rId16">
            <anchor moveWithCells="1">
              <from>
                <xdr:col>3</xdr:col>
                <xdr:colOff>38100</xdr:colOff>
                <xdr:row>22</xdr:row>
                <xdr:rowOff>9525</xdr:rowOff>
              </from>
              <to>
                <xdr:col>5</xdr:col>
                <xdr:colOff>885825</xdr:colOff>
                <xdr:row>23</xdr:row>
                <xdr:rowOff>9525</xdr:rowOff>
              </to>
            </anchor>
          </objectPr>
        </oleObject>
      </mc:Choice>
      <mc:Fallback>
        <oleObject progId=" " shapeId="7186" r:id="rId15"/>
      </mc:Fallback>
    </mc:AlternateContent>
    <mc:AlternateContent xmlns:mc="http://schemas.openxmlformats.org/markup-compatibility/2006">
      <mc:Choice Requires="x14">
        <oleObject progId=" " shapeId="7187" r:id="rId17">
          <objectPr defaultSize="0" autoPict="0" r:id="rId18">
            <anchor moveWithCells="1" sizeWithCells="1">
              <from>
                <xdr:col>8</xdr:col>
                <xdr:colOff>571500</xdr:colOff>
                <xdr:row>17</xdr:row>
                <xdr:rowOff>0</xdr:rowOff>
              </from>
              <to>
                <xdr:col>9</xdr:col>
                <xdr:colOff>552450</xdr:colOff>
                <xdr:row>27</xdr:row>
                <xdr:rowOff>38100</xdr:rowOff>
              </to>
            </anchor>
          </objectPr>
        </oleObject>
      </mc:Choice>
      <mc:Fallback>
        <oleObject progId=" " shapeId="7187" r:id="rId17"/>
      </mc:Fallback>
    </mc:AlternateContent>
    <mc:AlternateContent xmlns:mc="http://schemas.openxmlformats.org/markup-compatibility/2006">
      <mc:Choice Requires="x14">
        <oleObject progId=" " shapeId="7188" r:id="rId19">
          <objectPr defaultSize="0" autoPict="0" r:id="rId20">
            <anchor moveWithCells="1" sizeWithCells="1">
              <from>
                <xdr:col>8</xdr:col>
                <xdr:colOff>942975</xdr:colOff>
                <xdr:row>28</xdr:row>
                <xdr:rowOff>85725</xdr:rowOff>
              </from>
              <to>
                <xdr:col>9</xdr:col>
                <xdr:colOff>180975</xdr:colOff>
                <xdr:row>30</xdr:row>
                <xdr:rowOff>142875</xdr:rowOff>
              </to>
            </anchor>
          </objectPr>
        </oleObject>
      </mc:Choice>
      <mc:Fallback>
        <oleObject progId=" " shapeId="7188" r:id="rId19"/>
      </mc:Fallback>
    </mc:AlternateContent>
    <mc:AlternateContent xmlns:mc="http://schemas.openxmlformats.org/markup-compatibility/2006">
      <mc:Choice Requires="x14">
        <oleObject progId=" " shapeId="7189" r:id="rId21">
          <objectPr defaultSize="0" autoPict="0" r:id="rId22">
            <anchor moveWithCells="1" sizeWithCells="1">
              <from>
                <xdr:col>8</xdr:col>
                <xdr:colOff>876300</xdr:colOff>
                <xdr:row>35</xdr:row>
                <xdr:rowOff>85725</xdr:rowOff>
              </from>
              <to>
                <xdr:col>8</xdr:col>
                <xdr:colOff>1047750</xdr:colOff>
                <xdr:row>36</xdr:row>
                <xdr:rowOff>95250</xdr:rowOff>
              </to>
            </anchor>
          </objectPr>
        </oleObject>
      </mc:Choice>
      <mc:Fallback>
        <oleObject progId=" " shapeId="7189" r:id="rId2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82"/>
  <sheetViews>
    <sheetView workbookViewId="0">
      <selection activeCell="I11" sqref="I11"/>
    </sheetView>
  </sheetViews>
  <sheetFormatPr defaultColWidth="7" defaultRowHeight="13.5"/>
  <cols>
    <col min="1" max="1" width="19.875" style="195" customWidth="1"/>
    <col min="2" max="2" width="23" style="216" customWidth="1"/>
    <col min="3" max="3" width="19.625" style="195" customWidth="1"/>
    <col min="4" max="4" width="17.125" style="195" customWidth="1"/>
    <col min="5" max="5" width="16" style="195" customWidth="1"/>
    <col min="6" max="256" width="7" style="195"/>
    <col min="257" max="257" width="19.875" style="195" customWidth="1"/>
    <col min="258" max="258" width="23" style="195" customWidth="1"/>
    <col min="259" max="259" width="19.625" style="195" customWidth="1"/>
    <col min="260" max="260" width="17.125" style="195" customWidth="1"/>
    <col min="261" max="261" width="16" style="195" customWidth="1"/>
    <col min="262" max="512" width="7" style="195"/>
    <col min="513" max="513" width="19.875" style="195" customWidth="1"/>
    <col min="514" max="514" width="23" style="195" customWidth="1"/>
    <col min="515" max="515" width="19.625" style="195" customWidth="1"/>
    <col min="516" max="516" width="17.125" style="195" customWidth="1"/>
    <col min="517" max="517" width="16" style="195" customWidth="1"/>
    <col min="518" max="768" width="7" style="195"/>
    <col min="769" max="769" width="19.875" style="195" customWidth="1"/>
    <col min="770" max="770" width="23" style="195" customWidth="1"/>
    <col min="771" max="771" width="19.625" style="195" customWidth="1"/>
    <col min="772" max="772" width="17.125" style="195" customWidth="1"/>
    <col min="773" max="773" width="16" style="195" customWidth="1"/>
    <col min="774" max="1024" width="7" style="195"/>
    <col min="1025" max="1025" width="19.875" style="195" customWidth="1"/>
    <col min="1026" max="1026" width="23" style="195" customWidth="1"/>
    <col min="1027" max="1027" width="19.625" style="195" customWidth="1"/>
    <col min="1028" max="1028" width="17.125" style="195" customWidth="1"/>
    <col min="1029" max="1029" width="16" style="195" customWidth="1"/>
    <col min="1030" max="1280" width="7" style="195"/>
    <col min="1281" max="1281" width="19.875" style="195" customWidth="1"/>
    <col min="1282" max="1282" width="23" style="195" customWidth="1"/>
    <col min="1283" max="1283" width="19.625" style="195" customWidth="1"/>
    <col min="1284" max="1284" width="17.125" style="195" customWidth="1"/>
    <col min="1285" max="1285" width="16" style="195" customWidth="1"/>
    <col min="1286" max="1536" width="7" style="195"/>
    <col min="1537" max="1537" width="19.875" style="195" customWidth="1"/>
    <col min="1538" max="1538" width="23" style="195" customWidth="1"/>
    <col min="1539" max="1539" width="19.625" style="195" customWidth="1"/>
    <col min="1540" max="1540" width="17.125" style="195" customWidth="1"/>
    <col min="1541" max="1541" width="16" style="195" customWidth="1"/>
    <col min="1542" max="1792" width="7" style="195"/>
    <col min="1793" max="1793" width="19.875" style="195" customWidth="1"/>
    <col min="1794" max="1794" width="23" style="195" customWidth="1"/>
    <col min="1795" max="1795" width="19.625" style="195" customWidth="1"/>
    <col min="1796" max="1796" width="17.125" style="195" customWidth="1"/>
    <col min="1797" max="1797" width="16" style="195" customWidth="1"/>
    <col min="1798" max="2048" width="7" style="195"/>
    <col min="2049" max="2049" width="19.875" style="195" customWidth="1"/>
    <col min="2050" max="2050" width="23" style="195" customWidth="1"/>
    <col min="2051" max="2051" width="19.625" style="195" customWidth="1"/>
    <col min="2052" max="2052" width="17.125" style="195" customWidth="1"/>
    <col min="2053" max="2053" width="16" style="195" customWidth="1"/>
    <col min="2054" max="2304" width="7" style="195"/>
    <col min="2305" max="2305" width="19.875" style="195" customWidth="1"/>
    <col min="2306" max="2306" width="23" style="195" customWidth="1"/>
    <col min="2307" max="2307" width="19.625" style="195" customWidth="1"/>
    <col min="2308" max="2308" width="17.125" style="195" customWidth="1"/>
    <col min="2309" max="2309" width="16" style="195" customWidth="1"/>
    <col min="2310" max="2560" width="7" style="195"/>
    <col min="2561" max="2561" width="19.875" style="195" customWidth="1"/>
    <col min="2562" max="2562" width="23" style="195" customWidth="1"/>
    <col min="2563" max="2563" width="19.625" style="195" customWidth="1"/>
    <col min="2564" max="2564" width="17.125" style="195" customWidth="1"/>
    <col min="2565" max="2565" width="16" style="195" customWidth="1"/>
    <col min="2566" max="2816" width="7" style="195"/>
    <col min="2817" max="2817" width="19.875" style="195" customWidth="1"/>
    <col min="2818" max="2818" width="23" style="195" customWidth="1"/>
    <col min="2819" max="2819" width="19.625" style="195" customWidth="1"/>
    <col min="2820" max="2820" width="17.125" style="195" customWidth="1"/>
    <col min="2821" max="2821" width="16" style="195" customWidth="1"/>
    <col min="2822" max="3072" width="7" style="195"/>
    <col min="3073" max="3073" width="19.875" style="195" customWidth="1"/>
    <col min="3074" max="3074" width="23" style="195" customWidth="1"/>
    <col min="3075" max="3075" width="19.625" style="195" customWidth="1"/>
    <col min="3076" max="3076" width="17.125" style="195" customWidth="1"/>
    <col min="3077" max="3077" width="16" style="195" customWidth="1"/>
    <col min="3078" max="3328" width="7" style="195"/>
    <col min="3329" max="3329" width="19.875" style="195" customWidth="1"/>
    <col min="3330" max="3330" width="23" style="195" customWidth="1"/>
    <col min="3331" max="3331" width="19.625" style="195" customWidth="1"/>
    <col min="3332" max="3332" width="17.125" style="195" customWidth="1"/>
    <col min="3333" max="3333" width="16" style="195" customWidth="1"/>
    <col min="3334" max="3584" width="7" style="195"/>
    <col min="3585" max="3585" width="19.875" style="195" customWidth="1"/>
    <col min="3586" max="3586" width="23" style="195" customWidth="1"/>
    <col min="3587" max="3587" width="19.625" style="195" customWidth="1"/>
    <col min="3588" max="3588" width="17.125" style="195" customWidth="1"/>
    <col min="3589" max="3589" width="16" style="195" customWidth="1"/>
    <col min="3590" max="3840" width="7" style="195"/>
    <col min="3841" max="3841" width="19.875" style="195" customWidth="1"/>
    <col min="3842" max="3842" width="23" style="195" customWidth="1"/>
    <col min="3843" max="3843" width="19.625" style="195" customWidth="1"/>
    <col min="3844" max="3844" width="17.125" style="195" customWidth="1"/>
    <col min="3845" max="3845" width="16" style="195" customWidth="1"/>
    <col min="3846" max="4096" width="7" style="195"/>
    <col min="4097" max="4097" width="19.875" style="195" customWidth="1"/>
    <col min="4098" max="4098" width="23" style="195" customWidth="1"/>
    <col min="4099" max="4099" width="19.625" style="195" customWidth="1"/>
    <col min="4100" max="4100" width="17.125" style="195" customWidth="1"/>
    <col min="4101" max="4101" width="16" style="195" customWidth="1"/>
    <col min="4102" max="4352" width="7" style="195"/>
    <col min="4353" max="4353" width="19.875" style="195" customWidth="1"/>
    <col min="4354" max="4354" width="23" style="195" customWidth="1"/>
    <col min="4355" max="4355" width="19.625" style="195" customWidth="1"/>
    <col min="4356" max="4356" width="17.125" style="195" customWidth="1"/>
    <col min="4357" max="4357" width="16" style="195" customWidth="1"/>
    <col min="4358" max="4608" width="7" style="195"/>
    <col min="4609" max="4609" width="19.875" style="195" customWidth="1"/>
    <col min="4610" max="4610" width="23" style="195" customWidth="1"/>
    <col min="4611" max="4611" width="19.625" style="195" customWidth="1"/>
    <col min="4612" max="4612" width="17.125" style="195" customWidth="1"/>
    <col min="4613" max="4613" width="16" style="195" customWidth="1"/>
    <col min="4614" max="4864" width="7" style="195"/>
    <col min="4865" max="4865" width="19.875" style="195" customWidth="1"/>
    <col min="4866" max="4866" width="23" style="195" customWidth="1"/>
    <col min="4867" max="4867" width="19.625" style="195" customWidth="1"/>
    <col min="4868" max="4868" width="17.125" style="195" customWidth="1"/>
    <col min="4869" max="4869" width="16" style="195" customWidth="1"/>
    <col min="4870" max="5120" width="7" style="195"/>
    <col min="5121" max="5121" width="19.875" style="195" customWidth="1"/>
    <col min="5122" max="5122" width="23" style="195" customWidth="1"/>
    <col min="5123" max="5123" width="19.625" style="195" customWidth="1"/>
    <col min="5124" max="5124" width="17.125" style="195" customWidth="1"/>
    <col min="5125" max="5125" width="16" style="195" customWidth="1"/>
    <col min="5126" max="5376" width="7" style="195"/>
    <col min="5377" max="5377" width="19.875" style="195" customWidth="1"/>
    <col min="5378" max="5378" width="23" style="195" customWidth="1"/>
    <col min="5379" max="5379" width="19.625" style="195" customWidth="1"/>
    <col min="5380" max="5380" width="17.125" style="195" customWidth="1"/>
    <col min="5381" max="5381" width="16" style="195" customWidth="1"/>
    <col min="5382" max="5632" width="7" style="195"/>
    <col min="5633" max="5633" width="19.875" style="195" customWidth="1"/>
    <col min="5634" max="5634" width="23" style="195" customWidth="1"/>
    <col min="5635" max="5635" width="19.625" style="195" customWidth="1"/>
    <col min="5636" max="5636" width="17.125" style="195" customWidth="1"/>
    <col min="5637" max="5637" width="16" style="195" customWidth="1"/>
    <col min="5638" max="5888" width="7" style="195"/>
    <col min="5889" max="5889" width="19.875" style="195" customWidth="1"/>
    <col min="5890" max="5890" width="23" style="195" customWidth="1"/>
    <col min="5891" max="5891" width="19.625" style="195" customWidth="1"/>
    <col min="5892" max="5892" width="17.125" style="195" customWidth="1"/>
    <col min="5893" max="5893" width="16" style="195" customWidth="1"/>
    <col min="5894" max="6144" width="7" style="195"/>
    <col min="6145" max="6145" width="19.875" style="195" customWidth="1"/>
    <col min="6146" max="6146" width="23" style="195" customWidth="1"/>
    <col min="6147" max="6147" width="19.625" style="195" customWidth="1"/>
    <col min="6148" max="6148" width="17.125" style="195" customWidth="1"/>
    <col min="6149" max="6149" width="16" style="195" customWidth="1"/>
    <col min="6150" max="6400" width="7" style="195"/>
    <col min="6401" max="6401" width="19.875" style="195" customWidth="1"/>
    <col min="6402" max="6402" width="23" style="195" customWidth="1"/>
    <col min="6403" max="6403" width="19.625" style="195" customWidth="1"/>
    <col min="6404" max="6404" width="17.125" style="195" customWidth="1"/>
    <col min="6405" max="6405" width="16" style="195" customWidth="1"/>
    <col min="6406" max="6656" width="7" style="195"/>
    <col min="6657" max="6657" width="19.875" style="195" customWidth="1"/>
    <col min="6658" max="6658" width="23" style="195" customWidth="1"/>
    <col min="6659" max="6659" width="19.625" style="195" customWidth="1"/>
    <col min="6660" max="6660" width="17.125" style="195" customWidth="1"/>
    <col min="6661" max="6661" width="16" style="195" customWidth="1"/>
    <col min="6662" max="6912" width="7" style="195"/>
    <col min="6913" max="6913" width="19.875" style="195" customWidth="1"/>
    <col min="6914" max="6914" width="23" style="195" customWidth="1"/>
    <col min="6915" max="6915" width="19.625" style="195" customWidth="1"/>
    <col min="6916" max="6916" width="17.125" style="195" customWidth="1"/>
    <col min="6917" max="6917" width="16" style="195" customWidth="1"/>
    <col min="6918" max="7168" width="7" style="195"/>
    <col min="7169" max="7169" width="19.875" style="195" customWidth="1"/>
    <col min="7170" max="7170" width="23" style="195" customWidth="1"/>
    <col min="7171" max="7171" width="19.625" style="195" customWidth="1"/>
    <col min="7172" max="7172" width="17.125" style="195" customWidth="1"/>
    <col min="7173" max="7173" width="16" style="195" customWidth="1"/>
    <col min="7174" max="7424" width="7" style="195"/>
    <col min="7425" max="7425" width="19.875" style="195" customWidth="1"/>
    <col min="7426" max="7426" width="23" style="195" customWidth="1"/>
    <col min="7427" max="7427" width="19.625" style="195" customWidth="1"/>
    <col min="7428" max="7428" width="17.125" style="195" customWidth="1"/>
    <col min="7429" max="7429" width="16" style="195" customWidth="1"/>
    <col min="7430" max="7680" width="7" style="195"/>
    <col min="7681" max="7681" width="19.875" style="195" customWidth="1"/>
    <col min="7682" max="7682" width="23" style="195" customWidth="1"/>
    <col min="7683" max="7683" width="19.625" style="195" customWidth="1"/>
    <col min="7684" max="7684" width="17.125" style="195" customWidth="1"/>
    <col min="7685" max="7685" width="16" style="195" customWidth="1"/>
    <col min="7686" max="7936" width="7" style="195"/>
    <col min="7937" max="7937" width="19.875" style="195" customWidth="1"/>
    <col min="7938" max="7938" width="23" style="195" customWidth="1"/>
    <col min="7939" max="7939" width="19.625" style="195" customWidth="1"/>
    <col min="7940" max="7940" width="17.125" style="195" customWidth="1"/>
    <col min="7941" max="7941" width="16" style="195" customWidth="1"/>
    <col min="7942" max="8192" width="7" style="195"/>
    <col min="8193" max="8193" width="19.875" style="195" customWidth="1"/>
    <col min="8194" max="8194" width="23" style="195" customWidth="1"/>
    <col min="8195" max="8195" width="19.625" style="195" customWidth="1"/>
    <col min="8196" max="8196" width="17.125" style="195" customWidth="1"/>
    <col min="8197" max="8197" width="16" style="195" customWidth="1"/>
    <col min="8198" max="8448" width="7" style="195"/>
    <col min="8449" max="8449" width="19.875" style="195" customWidth="1"/>
    <col min="8450" max="8450" width="23" style="195" customWidth="1"/>
    <col min="8451" max="8451" width="19.625" style="195" customWidth="1"/>
    <col min="8452" max="8452" width="17.125" style="195" customWidth="1"/>
    <col min="8453" max="8453" width="16" style="195" customWidth="1"/>
    <col min="8454" max="8704" width="7" style="195"/>
    <col min="8705" max="8705" width="19.875" style="195" customWidth="1"/>
    <col min="8706" max="8706" width="23" style="195" customWidth="1"/>
    <col min="8707" max="8707" width="19.625" style="195" customWidth="1"/>
    <col min="8708" max="8708" width="17.125" style="195" customWidth="1"/>
    <col min="8709" max="8709" width="16" style="195" customWidth="1"/>
    <col min="8710" max="8960" width="7" style="195"/>
    <col min="8961" max="8961" width="19.875" style="195" customWidth="1"/>
    <col min="8962" max="8962" width="23" style="195" customWidth="1"/>
    <col min="8963" max="8963" width="19.625" style="195" customWidth="1"/>
    <col min="8964" max="8964" width="17.125" style="195" customWidth="1"/>
    <col min="8965" max="8965" width="16" style="195" customWidth="1"/>
    <col min="8966" max="9216" width="7" style="195"/>
    <col min="9217" max="9217" width="19.875" style="195" customWidth="1"/>
    <col min="9218" max="9218" width="23" style="195" customWidth="1"/>
    <col min="9219" max="9219" width="19.625" style="195" customWidth="1"/>
    <col min="9220" max="9220" width="17.125" style="195" customWidth="1"/>
    <col min="9221" max="9221" width="16" style="195" customWidth="1"/>
    <col min="9222" max="9472" width="7" style="195"/>
    <col min="9473" max="9473" width="19.875" style="195" customWidth="1"/>
    <col min="9474" max="9474" width="23" style="195" customWidth="1"/>
    <col min="9475" max="9475" width="19.625" style="195" customWidth="1"/>
    <col min="9476" max="9476" width="17.125" style="195" customWidth="1"/>
    <col min="9477" max="9477" width="16" style="195" customWidth="1"/>
    <col min="9478" max="9728" width="7" style="195"/>
    <col min="9729" max="9729" width="19.875" style="195" customWidth="1"/>
    <col min="9730" max="9730" width="23" style="195" customWidth="1"/>
    <col min="9731" max="9731" width="19.625" style="195" customWidth="1"/>
    <col min="9732" max="9732" width="17.125" style="195" customWidth="1"/>
    <col min="9733" max="9733" width="16" style="195" customWidth="1"/>
    <col min="9734" max="9984" width="7" style="195"/>
    <col min="9985" max="9985" width="19.875" style="195" customWidth="1"/>
    <col min="9986" max="9986" width="23" style="195" customWidth="1"/>
    <col min="9987" max="9987" width="19.625" style="195" customWidth="1"/>
    <col min="9988" max="9988" width="17.125" style="195" customWidth="1"/>
    <col min="9989" max="9989" width="16" style="195" customWidth="1"/>
    <col min="9990" max="10240" width="7" style="195"/>
    <col min="10241" max="10241" width="19.875" style="195" customWidth="1"/>
    <col min="10242" max="10242" width="23" style="195" customWidth="1"/>
    <col min="10243" max="10243" width="19.625" style="195" customWidth="1"/>
    <col min="10244" max="10244" width="17.125" style="195" customWidth="1"/>
    <col min="10245" max="10245" width="16" style="195" customWidth="1"/>
    <col min="10246" max="10496" width="7" style="195"/>
    <col min="10497" max="10497" width="19.875" style="195" customWidth="1"/>
    <col min="10498" max="10498" width="23" style="195" customWidth="1"/>
    <col min="10499" max="10499" width="19.625" style="195" customWidth="1"/>
    <col min="10500" max="10500" width="17.125" style="195" customWidth="1"/>
    <col min="10501" max="10501" width="16" style="195" customWidth="1"/>
    <col min="10502" max="10752" width="7" style="195"/>
    <col min="10753" max="10753" width="19.875" style="195" customWidth="1"/>
    <col min="10754" max="10754" width="23" style="195" customWidth="1"/>
    <col min="10755" max="10755" width="19.625" style="195" customWidth="1"/>
    <col min="10756" max="10756" width="17.125" style="195" customWidth="1"/>
    <col min="10757" max="10757" width="16" style="195" customWidth="1"/>
    <col min="10758" max="11008" width="7" style="195"/>
    <col min="11009" max="11009" width="19.875" style="195" customWidth="1"/>
    <col min="11010" max="11010" width="23" style="195" customWidth="1"/>
    <col min="11011" max="11011" width="19.625" style="195" customWidth="1"/>
    <col min="11012" max="11012" width="17.125" style="195" customWidth="1"/>
    <col min="11013" max="11013" width="16" style="195" customWidth="1"/>
    <col min="11014" max="11264" width="7" style="195"/>
    <col min="11265" max="11265" width="19.875" style="195" customWidth="1"/>
    <col min="11266" max="11266" width="23" style="195" customWidth="1"/>
    <col min="11267" max="11267" width="19.625" style="195" customWidth="1"/>
    <col min="11268" max="11268" width="17.125" style="195" customWidth="1"/>
    <col min="11269" max="11269" width="16" style="195" customWidth="1"/>
    <col min="11270" max="11520" width="7" style="195"/>
    <col min="11521" max="11521" width="19.875" style="195" customWidth="1"/>
    <col min="11522" max="11522" width="23" style="195" customWidth="1"/>
    <col min="11523" max="11523" width="19.625" style="195" customWidth="1"/>
    <col min="11524" max="11524" width="17.125" style="195" customWidth="1"/>
    <col min="11525" max="11525" width="16" style="195" customWidth="1"/>
    <col min="11526" max="11776" width="7" style="195"/>
    <col min="11777" max="11777" width="19.875" style="195" customWidth="1"/>
    <col min="11778" max="11778" width="23" style="195" customWidth="1"/>
    <col min="11779" max="11779" width="19.625" style="195" customWidth="1"/>
    <col min="11780" max="11780" width="17.125" style="195" customWidth="1"/>
    <col min="11781" max="11781" width="16" style="195" customWidth="1"/>
    <col min="11782" max="12032" width="7" style="195"/>
    <col min="12033" max="12033" width="19.875" style="195" customWidth="1"/>
    <col min="12034" max="12034" width="23" style="195" customWidth="1"/>
    <col min="12035" max="12035" width="19.625" style="195" customWidth="1"/>
    <col min="12036" max="12036" width="17.125" style="195" customWidth="1"/>
    <col min="12037" max="12037" width="16" style="195" customWidth="1"/>
    <col min="12038" max="12288" width="7" style="195"/>
    <col min="12289" max="12289" width="19.875" style="195" customWidth="1"/>
    <col min="12290" max="12290" width="23" style="195" customWidth="1"/>
    <col min="12291" max="12291" width="19.625" style="195" customWidth="1"/>
    <col min="12292" max="12292" width="17.125" style="195" customWidth="1"/>
    <col min="12293" max="12293" width="16" style="195" customWidth="1"/>
    <col min="12294" max="12544" width="7" style="195"/>
    <col min="12545" max="12545" width="19.875" style="195" customWidth="1"/>
    <col min="12546" max="12546" width="23" style="195" customWidth="1"/>
    <col min="12547" max="12547" width="19.625" style="195" customWidth="1"/>
    <col min="12548" max="12548" width="17.125" style="195" customWidth="1"/>
    <col min="12549" max="12549" width="16" style="195" customWidth="1"/>
    <col min="12550" max="12800" width="7" style="195"/>
    <col min="12801" max="12801" width="19.875" style="195" customWidth="1"/>
    <col min="12802" max="12802" width="23" style="195" customWidth="1"/>
    <col min="12803" max="12803" width="19.625" style="195" customWidth="1"/>
    <col min="12804" max="12804" width="17.125" style="195" customWidth="1"/>
    <col min="12805" max="12805" width="16" style="195" customWidth="1"/>
    <col min="12806" max="13056" width="7" style="195"/>
    <col min="13057" max="13057" width="19.875" style="195" customWidth="1"/>
    <col min="13058" max="13058" width="23" style="195" customWidth="1"/>
    <col min="13059" max="13059" width="19.625" style="195" customWidth="1"/>
    <col min="13060" max="13060" width="17.125" style="195" customWidth="1"/>
    <col min="13061" max="13061" width="16" style="195" customWidth="1"/>
    <col min="13062" max="13312" width="7" style="195"/>
    <col min="13313" max="13313" width="19.875" style="195" customWidth="1"/>
    <col min="13314" max="13314" width="23" style="195" customWidth="1"/>
    <col min="13315" max="13315" width="19.625" style="195" customWidth="1"/>
    <col min="13316" max="13316" width="17.125" style="195" customWidth="1"/>
    <col min="13317" max="13317" width="16" style="195" customWidth="1"/>
    <col min="13318" max="13568" width="7" style="195"/>
    <col min="13569" max="13569" width="19.875" style="195" customWidth="1"/>
    <col min="13570" max="13570" width="23" style="195" customWidth="1"/>
    <col min="13571" max="13571" width="19.625" style="195" customWidth="1"/>
    <col min="13572" max="13572" width="17.125" style="195" customWidth="1"/>
    <col min="13573" max="13573" width="16" style="195" customWidth="1"/>
    <col min="13574" max="13824" width="7" style="195"/>
    <col min="13825" max="13825" width="19.875" style="195" customWidth="1"/>
    <col min="13826" max="13826" width="23" style="195" customWidth="1"/>
    <col min="13827" max="13827" width="19.625" style="195" customWidth="1"/>
    <col min="13828" max="13828" width="17.125" style="195" customWidth="1"/>
    <col min="13829" max="13829" width="16" style="195" customWidth="1"/>
    <col min="13830" max="14080" width="7" style="195"/>
    <col min="14081" max="14081" width="19.875" style="195" customWidth="1"/>
    <col min="14082" max="14082" width="23" style="195" customWidth="1"/>
    <col min="14083" max="14083" width="19.625" style="195" customWidth="1"/>
    <col min="14084" max="14084" width="17.125" style="195" customWidth="1"/>
    <col min="14085" max="14085" width="16" style="195" customWidth="1"/>
    <col min="14086" max="14336" width="7" style="195"/>
    <col min="14337" max="14337" width="19.875" style="195" customWidth="1"/>
    <col min="14338" max="14338" width="23" style="195" customWidth="1"/>
    <col min="14339" max="14339" width="19.625" style="195" customWidth="1"/>
    <col min="14340" max="14340" width="17.125" style="195" customWidth="1"/>
    <col min="14341" max="14341" width="16" style="195" customWidth="1"/>
    <col min="14342" max="14592" width="7" style="195"/>
    <col min="14593" max="14593" width="19.875" style="195" customWidth="1"/>
    <col min="14594" max="14594" width="23" style="195" customWidth="1"/>
    <col min="14595" max="14595" width="19.625" style="195" customWidth="1"/>
    <col min="14596" max="14596" width="17.125" style="195" customWidth="1"/>
    <col min="14597" max="14597" width="16" style="195" customWidth="1"/>
    <col min="14598" max="14848" width="7" style="195"/>
    <col min="14849" max="14849" width="19.875" style="195" customWidth="1"/>
    <col min="14850" max="14850" width="23" style="195" customWidth="1"/>
    <col min="14851" max="14851" width="19.625" style="195" customWidth="1"/>
    <col min="14852" max="14852" width="17.125" style="195" customWidth="1"/>
    <col min="14853" max="14853" width="16" style="195" customWidth="1"/>
    <col min="14854" max="15104" width="7" style="195"/>
    <col min="15105" max="15105" width="19.875" style="195" customWidth="1"/>
    <col min="15106" max="15106" width="23" style="195" customWidth="1"/>
    <col min="15107" max="15107" width="19.625" style="195" customWidth="1"/>
    <col min="15108" max="15108" width="17.125" style="195" customWidth="1"/>
    <col min="15109" max="15109" width="16" style="195" customWidth="1"/>
    <col min="15110" max="15360" width="7" style="195"/>
    <col min="15361" max="15361" width="19.875" style="195" customWidth="1"/>
    <col min="15362" max="15362" width="23" style="195" customWidth="1"/>
    <col min="15363" max="15363" width="19.625" style="195" customWidth="1"/>
    <col min="15364" max="15364" width="17.125" style="195" customWidth="1"/>
    <col min="15365" max="15365" width="16" style="195" customWidth="1"/>
    <col min="15366" max="15616" width="7" style="195"/>
    <col min="15617" max="15617" width="19.875" style="195" customWidth="1"/>
    <col min="15618" max="15618" width="23" style="195" customWidth="1"/>
    <col min="15619" max="15619" width="19.625" style="195" customWidth="1"/>
    <col min="15620" max="15620" width="17.125" style="195" customWidth="1"/>
    <col min="15621" max="15621" width="16" style="195" customWidth="1"/>
    <col min="15622" max="15872" width="7" style="195"/>
    <col min="15873" max="15873" width="19.875" style="195" customWidth="1"/>
    <col min="15874" max="15874" width="23" style="195" customWidth="1"/>
    <col min="15875" max="15875" width="19.625" style="195" customWidth="1"/>
    <col min="15876" max="15876" width="17.125" style="195" customWidth="1"/>
    <col min="15877" max="15877" width="16" style="195" customWidth="1"/>
    <col min="15878" max="16128" width="7" style="195"/>
    <col min="16129" max="16129" width="19.875" style="195" customWidth="1"/>
    <col min="16130" max="16130" width="23" style="195" customWidth="1"/>
    <col min="16131" max="16131" width="19.625" style="195" customWidth="1"/>
    <col min="16132" max="16132" width="17.125" style="195" customWidth="1"/>
    <col min="16133" max="16133" width="16" style="195" customWidth="1"/>
    <col min="16134" max="16384" width="7" style="195"/>
  </cols>
  <sheetData>
    <row r="1" spans="1:12" ht="24" customHeight="1">
      <c r="A1" s="685" t="s">
        <v>562</v>
      </c>
      <c r="B1" s="685"/>
      <c r="C1" s="685"/>
      <c r="D1" s="685"/>
      <c r="E1" s="685"/>
    </row>
    <row r="2" spans="1:12" ht="15" customHeight="1">
      <c r="A2" s="196" t="s">
        <v>563</v>
      </c>
      <c r="B2" s="197" t="s">
        <v>564</v>
      </c>
      <c r="C2" s="196" t="s">
        <v>565</v>
      </c>
      <c r="D2" s="196" t="s">
        <v>566</v>
      </c>
      <c r="E2" s="196" t="s">
        <v>567</v>
      </c>
    </row>
    <row r="3" spans="1:12" ht="15" customHeight="1">
      <c r="A3" s="198" t="s">
        <v>568</v>
      </c>
      <c r="B3" s="197" t="s">
        <v>568</v>
      </c>
      <c r="C3" s="196" t="s">
        <v>568</v>
      </c>
      <c r="D3" s="196">
        <v>116.4</v>
      </c>
      <c r="E3" s="196">
        <v>39.9</v>
      </c>
      <c r="I3" s="686" t="s">
        <v>3957</v>
      </c>
      <c r="J3" s="686"/>
      <c r="K3" s="686"/>
      <c r="L3" s="686"/>
    </row>
    <row r="4" spans="1:12" ht="15" customHeight="1">
      <c r="A4" s="198" t="s">
        <v>568</v>
      </c>
      <c r="B4" s="197" t="s">
        <v>568</v>
      </c>
      <c r="C4" s="196" t="s">
        <v>569</v>
      </c>
      <c r="D4" s="196">
        <v>116.38</v>
      </c>
      <c r="E4" s="196">
        <v>39.9</v>
      </c>
      <c r="I4" s="687" t="s">
        <v>3956</v>
      </c>
      <c r="J4" s="688"/>
      <c r="K4" s="688"/>
      <c r="L4" s="689"/>
    </row>
    <row r="5" spans="1:12" ht="15" customHeight="1">
      <c r="A5" s="198" t="s">
        <v>568</v>
      </c>
      <c r="B5" s="197" t="s">
        <v>568</v>
      </c>
      <c r="C5" s="196" t="s">
        <v>570</v>
      </c>
      <c r="D5" s="196">
        <v>116.42</v>
      </c>
      <c r="E5" s="196">
        <v>39.93</v>
      </c>
    </row>
    <row r="6" spans="1:12" ht="15" customHeight="1">
      <c r="A6" s="198" t="s">
        <v>568</v>
      </c>
      <c r="B6" s="197" t="s">
        <v>568</v>
      </c>
      <c r="C6" s="196" t="s">
        <v>571</v>
      </c>
      <c r="D6" s="196">
        <v>116.37</v>
      </c>
      <c r="E6" s="196">
        <v>39.92</v>
      </c>
    </row>
    <row r="7" spans="1:12" ht="15" customHeight="1">
      <c r="A7" s="198" t="s">
        <v>568</v>
      </c>
      <c r="B7" s="197" t="s">
        <v>568</v>
      </c>
      <c r="C7" s="196" t="s">
        <v>572</v>
      </c>
      <c r="D7" s="196">
        <v>116.43</v>
      </c>
      <c r="E7" s="196">
        <v>39.880000000000003</v>
      </c>
    </row>
    <row r="8" spans="1:12" ht="15" customHeight="1">
      <c r="A8" s="198" t="s">
        <v>568</v>
      </c>
      <c r="B8" s="197" t="s">
        <v>568</v>
      </c>
      <c r="C8" s="196" t="s">
        <v>573</v>
      </c>
      <c r="D8" s="196">
        <v>116.35</v>
      </c>
      <c r="E8" s="196">
        <v>39.869999999999997</v>
      </c>
    </row>
    <row r="9" spans="1:12" ht="15" customHeight="1">
      <c r="A9" s="198" t="s">
        <v>568</v>
      </c>
      <c r="B9" s="197" t="s">
        <v>568</v>
      </c>
      <c r="C9" s="196" t="s">
        <v>574</v>
      </c>
      <c r="D9" s="196">
        <v>116.43</v>
      </c>
      <c r="E9" s="196">
        <v>39.92</v>
      </c>
    </row>
    <row r="10" spans="1:12" ht="15" customHeight="1">
      <c r="A10" s="198" t="s">
        <v>568</v>
      </c>
      <c r="B10" s="197" t="s">
        <v>568</v>
      </c>
      <c r="C10" s="196" t="s">
        <v>575</v>
      </c>
      <c r="D10" s="196">
        <v>116.28</v>
      </c>
      <c r="E10" s="196">
        <v>39.85</v>
      </c>
    </row>
    <row r="11" spans="1:12" ht="15" customHeight="1">
      <c r="A11" s="198" t="s">
        <v>568</v>
      </c>
      <c r="B11" s="197" t="s">
        <v>568</v>
      </c>
      <c r="C11" s="196" t="s">
        <v>576</v>
      </c>
      <c r="D11" s="196">
        <v>116.22</v>
      </c>
      <c r="E11" s="196">
        <v>39.9</v>
      </c>
    </row>
    <row r="12" spans="1:12" ht="15" customHeight="1">
      <c r="A12" s="198" t="s">
        <v>568</v>
      </c>
      <c r="B12" s="197" t="s">
        <v>568</v>
      </c>
      <c r="C12" s="196" t="s">
        <v>577</v>
      </c>
      <c r="D12" s="196">
        <v>116.3</v>
      </c>
      <c r="E12" s="196">
        <v>39.950000000000003</v>
      </c>
    </row>
    <row r="13" spans="1:12" ht="15" customHeight="1">
      <c r="A13" s="198" t="s">
        <v>568</v>
      </c>
      <c r="B13" s="197" t="s">
        <v>568</v>
      </c>
      <c r="C13" s="196" t="s">
        <v>578</v>
      </c>
      <c r="D13" s="196">
        <v>116.1</v>
      </c>
      <c r="E13" s="196">
        <v>39.93</v>
      </c>
    </row>
    <row r="14" spans="1:12" ht="15" customHeight="1">
      <c r="A14" s="198" t="s">
        <v>568</v>
      </c>
      <c r="B14" s="197" t="s">
        <v>568</v>
      </c>
      <c r="C14" s="196" t="s">
        <v>579</v>
      </c>
      <c r="D14" s="196">
        <v>116.13</v>
      </c>
      <c r="E14" s="196">
        <v>39.75</v>
      </c>
    </row>
    <row r="15" spans="1:12" ht="15" customHeight="1">
      <c r="A15" s="198" t="s">
        <v>568</v>
      </c>
      <c r="B15" s="197" t="s">
        <v>568</v>
      </c>
      <c r="C15" s="196" t="s">
        <v>580</v>
      </c>
      <c r="D15" s="196">
        <v>116.65</v>
      </c>
      <c r="E15" s="196">
        <v>39.92</v>
      </c>
    </row>
    <row r="16" spans="1:12" ht="15" customHeight="1">
      <c r="A16" s="198" t="s">
        <v>568</v>
      </c>
      <c r="B16" s="197" t="s">
        <v>568</v>
      </c>
      <c r="C16" s="196" t="s">
        <v>581</v>
      </c>
      <c r="D16" s="196">
        <v>116.65</v>
      </c>
      <c r="E16" s="196">
        <v>40.130000000000003</v>
      </c>
    </row>
    <row r="17" spans="1:5" ht="15" customHeight="1">
      <c r="A17" s="198" t="s">
        <v>568</v>
      </c>
      <c r="B17" s="197" t="s">
        <v>568</v>
      </c>
      <c r="C17" s="196" t="s">
        <v>582</v>
      </c>
      <c r="D17" s="196">
        <v>116.23</v>
      </c>
      <c r="E17" s="196">
        <v>40.22</v>
      </c>
    </row>
    <row r="18" spans="1:5" ht="15" customHeight="1">
      <c r="A18" s="198" t="s">
        <v>568</v>
      </c>
      <c r="B18" s="197" t="s">
        <v>568</v>
      </c>
      <c r="C18" s="196" t="s">
        <v>583</v>
      </c>
      <c r="D18" s="196">
        <v>116.33</v>
      </c>
      <c r="E18" s="196">
        <v>39.729999999999997</v>
      </c>
    </row>
    <row r="19" spans="1:5" ht="15" customHeight="1">
      <c r="A19" s="198" t="s">
        <v>568</v>
      </c>
      <c r="B19" s="197" t="s">
        <v>568</v>
      </c>
      <c r="C19" s="196" t="s">
        <v>584</v>
      </c>
      <c r="D19" s="196">
        <v>116.63</v>
      </c>
      <c r="E19" s="196">
        <v>40.32</v>
      </c>
    </row>
    <row r="20" spans="1:5" ht="15" customHeight="1">
      <c r="A20" s="198" t="s">
        <v>568</v>
      </c>
      <c r="B20" s="197" t="s">
        <v>568</v>
      </c>
      <c r="C20" s="196" t="s">
        <v>585</v>
      </c>
      <c r="D20" s="196">
        <v>117.12</v>
      </c>
      <c r="E20" s="196">
        <v>40.130000000000003</v>
      </c>
    </row>
    <row r="21" spans="1:5" ht="15" customHeight="1">
      <c r="A21" s="198" t="s">
        <v>568</v>
      </c>
      <c r="B21" s="197" t="s">
        <v>568</v>
      </c>
      <c r="C21" s="196" t="s">
        <v>586</v>
      </c>
      <c r="D21" s="196">
        <v>116.83</v>
      </c>
      <c r="E21" s="196">
        <v>40.369999999999997</v>
      </c>
    </row>
    <row r="22" spans="1:5" ht="15" customHeight="1">
      <c r="A22" s="198" t="s">
        <v>568</v>
      </c>
      <c r="B22" s="197" t="s">
        <v>568</v>
      </c>
      <c r="C22" s="196" t="s">
        <v>587</v>
      </c>
      <c r="D22" s="196">
        <v>115.97</v>
      </c>
      <c r="E22" s="196">
        <v>40.450000000000003</v>
      </c>
    </row>
    <row r="23" spans="1:5" ht="15" customHeight="1">
      <c r="A23" s="199" t="s">
        <v>588</v>
      </c>
      <c r="B23" s="197" t="s">
        <v>588</v>
      </c>
      <c r="C23" s="196" t="s">
        <v>588</v>
      </c>
      <c r="D23" s="196">
        <v>117.2</v>
      </c>
      <c r="E23" s="196">
        <v>39.119999999999997</v>
      </c>
    </row>
    <row r="24" spans="1:5" ht="15" customHeight="1">
      <c r="A24" s="199" t="s">
        <v>588</v>
      </c>
      <c r="B24" s="197" t="s">
        <v>588</v>
      </c>
      <c r="C24" s="196" t="s">
        <v>589</v>
      </c>
      <c r="D24" s="196">
        <v>117.2</v>
      </c>
      <c r="E24" s="196">
        <v>39.119999999999997</v>
      </c>
    </row>
    <row r="25" spans="1:5" ht="15" customHeight="1">
      <c r="A25" s="199" t="s">
        <v>588</v>
      </c>
      <c r="B25" s="197" t="s">
        <v>588</v>
      </c>
      <c r="C25" s="196" t="s">
        <v>590</v>
      </c>
      <c r="D25" s="196">
        <v>117.22</v>
      </c>
      <c r="E25" s="196">
        <v>39.119999999999997</v>
      </c>
    </row>
    <row r="26" spans="1:5" ht="15" customHeight="1">
      <c r="A26" s="199" t="s">
        <v>588</v>
      </c>
      <c r="B26" s="197" t="s">
        <v>588</v>
      </c>
      <c r="C26" s="196" t="s">
        <v>591</v>
      </c>
      <c r="D26" s="196">
        <v>117.22</v>
      </c>
      <c r="E26" s="196">
        <v>39.119999999999997</v>
      </c>
    </row>
    <row r="27" spans="1:5" ht="15" customHeight="1">
      <c r="A27" s="199" t="s">
        <v>588</v>
      </c>
      <c r="B27" s="197" t="s">
        <v>588</v>
      </c>
      <c r="C27" s="196" t="s">
        <v>592</v>
      </c>
      <c r="D27" s="196">
        <v>117.15</v>
      </c>
      <c r="E27" s="196">
        <v>39.130000000000003</v>
      </c>
    </row>
    <row r="28" spans="1:5" ht="15" customHeight="1">
      <c r="A28" s="199" t="s">
        <v>588</v>
      </c>
      <c r="B28" s="197" t="s">
        <v>588</v>
      </c>
      <c r="C28" s="196" t="s">
        <v>593</v>
      </c>
      <c r="D28" s="196">
        <v>117.18</v>
      </c>
      <c r="E28" s="196">
        <v>39.15</v>
      </c>
    </row>
    <row r="29" spans="1:5" ht="15" customHeight="1">
      <c r="A29" s="199" t="s">
        <v>588</v>
      </c>
      <c r="B29" s="197" t="s">
        <v>588</v>
      </c>
      <c r="C29" s="196" t="s">
        <v>594</v>
      </c>
      <c r="D29" s="196">
        <v>117.15</v>
      </c>
      <c r="E29" s="196">
        <v>39.17</v>
      </c>
    </row>
    <row r="30" spans="1:5" ht="15" customHeight="1">
      <c r="A30" s="199" t="s">
        <v>588</v>
      </c>
      <c r="B30" s="197" t="s">
        <v>588</v>
      </c>
      <c r="C30" s="196" t="s">
        <v>595</v>
      </c>
      <c r="D30" s="196">
        <v>117.65</v>
      </c>
      <c r="E30" s="196">
        <v>39.020000000000003</v>
      </c>
    </row>
    <row r="31" spans="1:5" ht="15" customHeight="1">
      <c r="A31" s="199" t="s">
        <v>588</v>
      </c>
      <c r="B31" s="197" t="s">
        <v>588</v>
      </c>
      <c r="C31" s="196" t="s">
        <v>596</v>
      </c>
      <c r="D31" s="196">
        <v>117.8</v>
      </c>
      <c r="E31" s="196">
        <v>39.25</v>
      </c>
    </row>
    <row r="32" spans="1:5" ht="15" customHeight="1">
      <c r="A32" s="199" t="s">
        <v>588</v>
      </c>
      <c r="B32" s="197" t="s">
        <v>588</v>
      </c>
      <c r="C32" s="196" t="s">
        <v>597</v>
      </c>
      <c r="D32" s="196">
        <v>117.45</v>
      </c>
      <c r="E32" s="196">
        <v>38.83</v>
      </c>
    </row>
    <row r="33" spans="1:5" ht="15" customHeight="1">
      <c r="A33" s="199" t="s">
        <v>588</v>
      </c>
      <c r="B33" s="197" t="s">
        <v>588</v>
      </c>
      <c r="C33" s="196" t="s">
        <v>598</v>
      </c>
      <c r="D33" s="196">
        <v>117.3</v>
      </c>
      <c r="E33" s="196">
        <v>39.08</v>
      </c>
    </row>
    <row r="34" spans="1:5" ht="15" customHeight="1">
      <c r="A34" s="199" t="s">
        <v>588</v>
      </c>
      <c r="B34" s="197" t="s">
        <v>588</v>
      </c>
      <c r="C34" s="196" t="s">
        <v>599</v>
      </c>
      <c r="D34" s="196">
        <v>117</v>
      </c>
      <c r="E34" s="196">
        <v>39.130000000000003</v>
      </c>
    </row>
    <row r="35" spans="1:5" ht="15" customHeight="1">
      <c r="A35" s="199" t="s">
        <v>588</v>
      </c>
      <c r="B35" s="197" t="s">
        <v>588</v>
      </c>
      <c r="C35" s="196" t="s">
        <v>600</v>
      </c>
      <c r="D35" s="196">
        <v>117.38</v>
      </c>
      <c r="E35" s="196">
        <v>38.979999999999997</v>
      </c>
    </row>
    <row r="36" spans="1:5" ht="15" customHeight="1">
      <c r="A36" s="199" t="s">
        <v>588</v>
      </c>
      <c r="B36" s="197" t="s">
        <v>588</v>
      </c>
      <c r="C36" s="196" t="s">
        <v>601</v>
      </c>
      <c r="D36" s="196">
        <v>117.13</v>
      </c>
      <c r="E36" s="196">
        <v>39.22</v>
      </c>
    </row>
    <row r="37" spans="1:5" ht="15" customHeight="1">
      <c r="A37" s="199" t="s">
        <v>588</v>
      </c>
      <c r="B37" s="197" t="s">
        <v>588</v>
      </c>
      <c r="C37" s="196" t="s">
        <v>602</v>
      </c>
      <c r="D37" s="196">
        <v>117.03</v>
      </c>
      <c r="E37" s="196">
        <v>39.380000000000003</v>
      </c>
    </row>
    <row r="38" spans="1:5" ht="15" customHeight="1">
      <c r="A38" s="199" t="s">
        <v>588</v>
      </c>
      <c r="B38" s="197" t="s">
        <v>588</v>
      </c>
      <c r="C38" s="196" t="s">
        <v>603</v>
      </c>
      <c r="D38" s="196">
        <v>117.3</v>
      </c>
      <c r="E38" s="196">
        <v>39.72</v>
      </c>
    </row>
    <row r="39" spans="1:5" ht="15" customHeight="1">
      <c r="A39" s="199" t="s">
        <v>588</v>
      </c>
      <c r="B39" s="197" t="s">
        <v>588</v>
      </c>
      <c r="C39" s="196" t="s">
        <v>604</v>
      </c>
      <c r="D39" s="196">
        <v>117.68</v>
      </c>
      <c r="E39" s="196">
        <v>39.03</v>
      </c>
    </row>
    <row r="40" spans="1:5" ht="15" customHeight="1">
      <c r="A40" s="199" t="s">
        <v>588</v>
      </c>
      <c r="B40" s="197" t="s">
        <v>588</v>
      </c>
      <c r="C40" s="196" t="s">
        <v>605</v>
      </c>
      <c r="D40" s="196">
        <v>117.82</v>
      </c>
      <c r="E40" s="196">
        <v>39.33</v>
      </c>
    </row>
    <row r="41" spans="1:5" ht="15" customHeight="1">
      <c r="A41" s="199" t="s">
        <v>588</v>
      </c>
      <c r="B41" s="197" t="s">
        <v>588</v>
      </c>
      <c r="C41" s="196" t="s">
        <v>606</v>
      </c>
      <c r="D41" s="196">
        <v>116.92</v>
      </c>
      <c r="E41" s="196">
        <v>38.93</v>
      </c>
    </row>
    <row r="42" spans="1:5" ht="15" customHeight="1">
      <c r="A42" s="199" t="s">
        <v>588</v>
      </c>
      <c r="B42" s="197" t="s">
        <v>588</v>
      </c>
      <c r="C42" s="196" t="s">
        <v>607</v>
      </c>
      <c r="D42" s="196">
        <v>117.4</v>
      </c>
      <c r="E42" s="196">
        <v>40.049999999999997</v>
      </c>
    </row>
    <row r="43" spans="1:5" ht="15" customHeight="1">
      <c r="A43" s="200" t="s">
        <v>608</v>
      </c>
      <c r="B43" s="197" t="s">
        <v>609</v>
      </c>
      <c r="C43" s="196" t="s">
        <v>609</v>
      </c>
      <c r="D43" s="196">
        <v>114.52</v>
      </c>
      <c r="E43" s="196">
        <v>38.049999999999997</v>
      </c>
    </row>
    <row r="44" spans="1:5" ht="15" customHeight="1">
      <c r="A44" s="200" t="s">
        <v>608</v>
      </c>
      <c r="B44" s="197" t="s">
        <v>609</v>
      </c>
      <c r="C44" s="196" t="s">
        <v>610</v>
      </c>
      <c r="D44" s="196">
        <v>114.52</v>
      </c>
      <c r="E44" s="196">
        <v>38.049999999999997</v>
      </c>
    </row>
    <row r="45" spans="1:5" ht="15" customHeight="1">
      <c r="A45" s="200" t="s">
        <v>608</v>
      </c>
      <c r="B45" s="197" t="s">
        <v>609</v>
      </c>
      <c r="C45" s="196" t="s">
        <v>611</v>
      </c>
      <c r="D45" s="196">
        <v>114.5</v>
      </c>
      <c r="E45" s="196">
        <v>38.049999999999997</v>
      </c>
    </row>
    <row r="46" spans="1:5" ht="15" customHeight="1">
      <c r="A46" s="200" t="s">
        <v>608</v>
      </c>
      <c r="B46" s="197" t="s">
        <v>609</v>
      </c>
      <c r="C46" s="196" t="s">
        <v>611</v>
      </c>
      <c r="D46" s="196">
        <v>114.9</v>
      </c>
      <c r="E46" s="196">
        <v>40.78</v>
      </c>
    </row>
    <row r="47" spans="1:5" ht="15" customHeight="1">
      <c r="A47" s="200" t="s">
        <v>608</v>
      </c>
      <c r="B47" s="197" t="s">
        <v>609</v>
      </c>
      <c r="C47" s="196" t="s">
        <v>611</v>
      </c>
      <c r="D47" s="196">
        <v>114.5</v>
      </c>
      <c r="E47" s="196">
        <v>37.07</v>
      </c>
    </row>
    <row r="48" spans="1:5" ht="15" customHeight="1">
      <c r="A48" s="200" t="s">
        <v>608</v>
      </c>
      <c r="B48" s="197" t="s">
        <v>609</v>
      </c>
      <c r="C48" s="196" t="s">
        <v>612</v>
      </c>
      <c r="D48" s="196">
        <v>114.47</v>
      </c>
      <c r="E48" s="196">
        <v>37.049999999999997</v>
      </c>
    </row>
    <row r="49" spans="1:5" ht="15" customHeight="1">
      <c r="A49" s="200" t="s">
        <v>608</v>
      </c>
      <c r="B49" s="197" t="s">
        <v>609</v>
      </c>
      <c r="C49" s="196" t="s">
        <v>612</v>
      </c>
      <c r="D49" s="196">
        <v>114.87</v>
      </c>
      <c r="E49" s="196">
        <v>40.83</v>
      </c>
    </row>
    <row r="50" spans="1:5" ht="15" customHeight="1">
      <c r="A50" s="200" t="s">
        <v>608</v>
      </c>
      <c r="B50" s="197" t="s">
        <v>609</v>
      </c>
      <c r="C50" s="196" t="s">
        <v>612</v>
      </c>
      <c r="D50" s="196">
        <v>114.47</v>
      </c>
      <c r="E50" s="196">
        <v>38.03</v>
      </c>
    </row>
    <row r="51" spans="1:5" ht="15" customHeight="1">
      <c r="A51" s="200" t="s">
        <v>608</v>
      </c>
      <c r="B51" s="197" t="s">
        <v>609</v>
      </c>
      <c r="C51" s="196" t="s">
        <v>613</v>
      </c>
      <c r="D51" s="196">
        <v>114.47</v>
      </c>
      <c r="E51" s="196">
        <v>38.049999999999997</v>
      </c>
    </row>
    <row r="52" spans="1:5" ht="15" customHeight="1">
      <c r="A52" s="200" t="s">
        <v>608</v>
      </c>
      <c r="B52" s="197" t="s">
        <v>609</v>
      </c>
      <c r="C52" s="196" t="s">
        <v>613</v>
      </c>
      <c r="D52" s="196">
        <v>116.87</v>
      </c>
      <c r="E52" s="196">
        <v>38.32</v>
      </c>
    </row>
    <row r="53" spans="1:5" ht="15" customHeight="1">
      <c r="A53" s="200" t="s">
        <v>608</v>
      </c>
      <c r="B53" s="197" t="s">
        <v>609</v>
      </c>
      <c r="C53" s="196" t="s">
        <v>614</v>
      </c>
      <c r="D53" s="196">
        <v>114.05</v>
      </c>
      <c r="E53" s="196">
        <v>38.08</v>
      </c>
    </row>
    <row r="54" spans="1:5" ht="15" customHeight="1">
      <c r="A54" s="200" t="s">
        <v>608</v>
      </c>
      <c r="B54" s="197" t="s">
        <v>609</v>
      </c>
      <c r="C54" s="196" t="s">
        <v>615</v>
      </c>
      <c r="D54" s="196">
        <v>114.52</v>
      </c>
      <c r="E54" s="196">
        <v>38.020000000000003</v>
      </c>
    </row>
    <row r="55" spans="1:5" ht="15" customHeight="1">
      <c r="A55" s="200" t="s">
        <v>608</v>
      </c>
      <c r="B55" s="197" t="s">
        <v>609</v>
      </c>
      <c r="C55" s="196" t="s">
        <v>616</v>
      </c>
      <c r="D55" s="196">
        <v>114.13</v>
      </c>
      <c r="E55" s="196">
        <v>38.03</v>
      </c>
    </row>
    <row r="56" spans="1:5" ht="15" customHeight="1">
      <c r="A56" s="200" t="s">
        <v>608</v>
      </c>
      <c r="B56" s="197" t="s">
        <v>609</v>
      </c>
      <c r="C56" s="196" t="s">
        <v>617</v>
      </c>
      <c r="D56" s="196">
        <v>114.57</v>
      </c>
      <c r="E56" s="196">
        <v>38.15</v>
      </c>
    </row>
    <row r="57" spans="1:5" ht="15" customHeight="1">
      <c r="A57" s="200" t="s">
        <v>608</v>
      </c>
      <c r="B57" s="197" t="s">
        <v>609</v>
      </c>
      <c r="C57" s="196" t="s">
        <v>618</v>
      </c>
      <c r="D57" s="196">
        <v>114.65</v>
      </c>
      <c r="E57" s="196">
        <v>37.880000000000003</v>
      </c>
    </row>
    <row r="58" spans="1:5" ht="15" customHeight="1">
      <c r="A58" s="200" t="s">
        <v>608</v>
      </c>
      <c r="B58" s="197" t="s">
        <v>609</v>
      </c>
      <c r="C58" s="196" t="s">
        <v>619</v>
      </c>
      <c r="D58" s="196">
        <v>114.55</v>
      </c>
      <c r="E58" s="196">
        <v>38.43</v>
      </c>
    </row>
    <row r="59" spans="1:5" ht="15" customHeight="1">
      <c r="A59" s="200" t="s">
        <v>608</v>
      </c>
      <c r="B59" s="197" t="s">
        <v>609</v>
      </c>
      <c r="C59" s="196" t="s">
        <v>620</v>
      </c>
      <c r="D59" s="196">
        <v>114.37</v>
      </c>
      <c r="E59" s="196">
        <v>38.299999999999997</v>
      </c>
    </row>
    <row r="60" spans="1:5" ht="15" customHeight="1">
      <c r="A60" s="200" t="s">
        <v>608</v>
      </c>
      <c r="B60" s="197" t="s">
        <v>609</v>
      </c>
      <c r="C60" s="196" t="s">
        <v>621</v>
      </c>
      <c r="D60" s="196">
        <v>114.6</v>
      </c>
      <c r="E60" s="196">
        <v>37.6</v>
      </c>
    </row>
    <row r="61" spans="1:5" ht="15" customHeight="1">
      <c r="A61" s="200" t="s">
        <v>608</v>
      </c>
      <c r="B61" s="197" t="s">
        <v>609</v>
      </c>
      <c r="C61" s="196" t="s">
        <v>622</v>
      </c>
      <c r="D61" s="196">
        <v>115.2</v>
      </c>
      <c r="E61" s="196">
        <v>38.18</v>
      </c>
    </row>
    <row r="62" spans="1:5" ht="15" customHeight="1">
      <c r="A62" s="200" t="s">
        <v>608</v>
      </c>
      <c r="B62" s="197" t="s">
        <v>609</v>
      </c>
      <c r="C62" s="196" t="s">
        <v>623</v>
      </c>
      <c r="D62" s="196">
        <v>114.38</v>
      </c>
      <c r="E62" s="196">
        <v>37.67</v>
      </c>
    </row>
    <row r="63" spans="1:5" ht="15" customHeight="1">
      <c r="A63" s="200" t="s">
        <v>608</v>
      </c>
      <c r="B63" s="197" t="s">
        <v>609</v>
      </c>
      <c r="C63" s="196" t="s">
        <v>624</v>
      </c>
      <c r="D63" s="196">
        <v>114.97</v>
      </c>
      <c r="E63" s="196">
        <v>38.18</v>
      </c>
    </row>
    <row r="64" spans="1:5" ht="15" customHeight="1">
      <c r="A64" s="200" t="s">
        <v>608</v>
      </c>
      <c r="B64" s="197" t="s">
        <v>609</v>
      </c>
      <c r="C64" s="196" t="s">
        <v>625</v>
      </c>
      <c r="D64" s="196">
        <v>114.2</v>
      </c>
      <c r="E64" s="196">
        <v>38.25</v>
      </c>
    </row>
    <row r="65" spans="1:5" ht="15" customHeight="1">
      <c r="A65" s="200" t="s">
        <v>608</v>
      </c>
      <c r="B65" s="197" t="s">
        <v>609</v>
      </c>
      <c r="C65" s="196" t="s">
        <v>626</v>
      </c>
      <c r="D65" s="196">
        <v>114.52</v>
      </c>
      <c r="E65" s="196">
        <v>37.75</v>
      </c>
    </row>
    <row r="66" spans="1:5" ht="15" customHeight="1">
      <c r="A66" s="200" t="s">
        <v>608</v>
      </c>
      <c r="B66" s="197" t="s">
        <v>609</v>
      </c>
      <c r="C66" s="196" t="s">
        <v>627</v>
      </c>
      <c r="D66" s="196">
        <v>114.77</v>
      </c>
      <c r="E66" s="196">
        <v>37.75</v>
      </c>
    </row>
    <row r="67" spans="1:5" ht="15" customHeight="1">
      <c r="A67" s="200" t="s">
        <v>608</v>
      </c>
      <c r="B67" s="197" t="s">
        <v>609</v>
      </c>
      <c r="C67" s="196" t="s">
        <v>628</v>
      </c>
      <c r="D67" s="196">
        <v>115.22</v>
      </c>
      <c r="E67" s="196">
        <v>37.92</v>
      </c>
    </row>
    <row r="68" spans="1:5" ht="15" customHeight="1">
      <c r="A68" s="200" t="s">
        <v>608</v>
      </c>
      <c r="B68" s="197" t="s">
        <v>609</v>
      </c>
      <c r="C68" s="196" t="s">
        <v>629</v>
      </c>
      <c r="D68" s="196">
        <v>114.83</v>
      </c>
      <c r="E68" s="196">
        <v>38.03</v>
      </c>
    </row>
    <row r="69" spans="1:5" ht="15" customHeight="1">
      <c r="A69" s="200" t="s">
        <v>608</v>
      </c>
      <c r="B69" s="197" t="s">
        <v>609</v>
      </c>
      <c r="C69" s="196" t="s">
        <v>630</v>
      </c>
      <c r="D69" s="196">
        <v>115.03</v>
      </c>
      <c r="E69" s="196">
        <v>38.03</v>
      </c>
    </row>
    <row r="70" spans="1:5" ht="15" customHeight="1">
      <c r="A70" s="200" t="s">
        <v>608</v>
      </c>
      <c r="B70" s="197" t="s">
        <v>609</v>
      </c>
      <c r="C70" s="196" t="s">
        <v>631</v>
      </c>
      <c r="D70" s="196">
        <v>114.68</v>
      </c>
      <c r="E70" s="196">
        <v>38.35</v>
      </c>
    </row>
    <row r="71" spans="1:5" ht="15" customHeight="1">
      <c r="A71" s="200" t="s">
        <v>608</v>
      </c>
      <c r="B71" s="197" t="s">
        <v>609</v>
      </c>
      <c r="C71" s="196" t="s">
        <v>632</v>
      </c>
      <c r="D71" s="196">
        <v>114.3</v>
      </c>
      <c r="E71" s="196">
        <v>38.08</v>
      </c>
    </row>
    <row r="72" spans="1:5" ht="15" customHeight="1">
      <c r="A72" s="200" t="s">
        <v>608</v>
      </c>
      <c r="B72" s="197" t="s">
        <v>633</v>
      </c>
      <c r="C72" s="196" t="s">
        <v>633</v>
      </c>
      <c r="D72" s="196">
        <v>118.2</v>
      </c>
      <c r="E72" s="196">
        <v>39.630000000000003</v>
      </c>
    </row>
    <row r="73" spans="1:5" ht="15" customHeight="1">
      <c r="A73" s="200" t="s">
        <v>608</v>
      </c>
      <c r="B73" s="197" t="s">
        <v>633</v>
      </c>
      <c r="C73" s="196" t="s">
        <v>634</v>
      </c>
      <c r="D73" s="196">
        <v>118.17</v>
      </c>
      <c r="E73" s="196">
        <v>39.630000000000003</v>
      </c>
    </row>
    <row r="74" spans="1:5" ht="15" customHeight="1">
      <c r="A74" s="200" t="s">
        <v>608</v>
      </c>
      <c r="B74" s="197" t="s">
        <v>633</v>
      </c>
      <c r="C74" s="196" t="s">
        <v>635</v>
      </c>
      <c r="D74" s="196">
        <v>118.22</v>
      </c>
      <c r="E74" s="196">
        <v>39.630000000000003</v>
      </c>
    </row>
    <row r="75" spans="1:5" ht="15" customHeight="1">
      <c r="A75" s="200" t="s">
        <v>608</v>
      </c>
      <c r="B75" s="197" t="s">
        <v>633</v>
      </c>
      <c r="C75" s="196" t="s">
        <v>636</v>
      </c>
      <c r="D75" s="196">
        <v>118.42</v>
      </c>
      <c r="E75" s="196">
        <v>39.729999999999997</v>
      </c>
    </row>
    <row r="76" spans="1:5" ht="15" customHeight="1">
      <c r="A76" s="200" t="s">
        <v>608</v>
      </c>
      <c r="B76" s="197" t="s">
        <v>633</v>
      </c>
      <c r="C76" s="196" t="s">
        <v>637</v>
      </c>
      <c r="D76" s="196">
        <v>118.27</v>
      </c>
      <c r="E76" s="196">
        <v>39.68</v>
      </c>
    </row>
    <row r="77" spans="1:5" ht="15" customHeight="1">
      <c r="A77" s="200" t="s">
        <v>608</v>
      </c>
      <c r="B77" s="197" t="s">
        <v>633</v>
      </c>
      <c r="C77" s="196" t="s">
        <v>638</v>
      </c>
      <c r="D77" s="196">
        <v>118.1</v>
      </c>
      <c r="E77" s="196">
        <v>39.57</v>
      </c>
    </row>
    <row r="78" spans="1:5" ht="15" customHeight="1">
      <c r="A78" s="200" t="s">
        <v>608</v>
      </c>
      <c r="B78" s="197" t="s">
        <v>633</v>
      </c>
      <c r="C78" s="196" t="s">
        <v>639</v>
      </c>
      <c r="D78" s="196">
        <v>118.17</v>
      </c>
      <c r="E78" s="196">
        <v>39.83</v>
      </c>
    </row>
    <row r="79" spans="1:5" ht="15" customHeight="1">
      <c r="A79" s="200" t="s">
        <v>608</v>
      </c>
      <c r="B79" s="197" t="s">
        <v>633</v>
      </c>
      <c r="C79" s="196" t="s">
        <v>640</v>
      </c>
      <c r="D79" s="196">
        <v>118.7</v>
      </c>
      <c r="E79" s="196">
        <v>39.75</v>
      </c>
    </row>
    <row r="80" spans="1:5" ht="15" customHeight="1">
      <c r="A80" s="200" t="s">
        <v>608</v>
      </c>
      <c r="B80" s="197" t="s">
        <v>633</v>
      </c>
      <c r="C80" s="196" t="s">
        <v>641</v>
      </c>
      <c r="D80" s="196">
        <v>118.68</v>
      </c>
      <c r="E80" s="196">
        <v>39.5</v>
      </c>
    </row>
    <row r="81" spans="1:5" ht="15" customHeight="1">
      <c r="A81" s="200" t="s">
        <v>608</v>
      </c>
      <c r="B81" s="197" t="s">
        <v>633</v>
      </c>
      <c r="C81" s="196" t="s">
        <v>642</v>
      </c>
      <c r="D81" s="196">
        <v>118.9</v>
      </c>
      <c r="E81" s="196">
        <v>39.42</v>
      </c>
    </row>
    <row r="82" spans="1:5" ht="15" customHeight="1">
      <c r="A82" s="200" t="s">
        <v>608</v>
      </c>
      <c r="B82" s="197" t="s">
        <v>633</v>
      </c>
      <c r="C82" s="196" t="s">
        <v>643</v>
      </c>
      <c r="D82" s="196">
        <v>118.32</v>
      </c>
      <c r="E82" s="196">
        <v>40.15</v>
      </c>
    </row>
    <row r="83" spans="1:5" ht="15" customHeight="1">
      <c r="A83" s="200" t="s">
        <v>608</v>
      </c>
      <c r="B83" s="197" t="s">
        <v>633</v>
      </c>
      <c r="C83" s="196" t="s">
        <v>644</v>
      </c>
      <c r="D83" s="196">
        <v>117.73</v>
      </c>
      <c r="E83" s="196">
        <v>39.880000000000003</v>
      </c>
    </row>
    <row r="84" spans="1:5" ht="15" customHeight="1">
      <c r="A84" s="200" t="s">
        <v>608</v>
      </c>
      <c r="B84" s="197" t="s">
        <v>633</v>
      </c>
      <c r="C84" s="196" t="s">
        <v>645</v>
      </c>
      <c r="D84" s="196">
        <v>118.45</v>
      </c>
      <c r="E84" s="196">
        <v>39.270000000000003</v>
      </c>
    </row>
    <row r="85" spans="1:5" ht="15" customHeight="1">
      <c r="A85" s="200" t="s">
        <v>608</v>
      </c>
      <c r="B85" s="197" t="s">
        <v>633</v>
      </c>
      <c r="C85" s="196" t="s">
        <v>646</v>
      </c>
      <c r="D85" s="196">
        <v>117.95</v>
      </c>
      <c r="E85" s="196">
        <v>40.18</v>
      </c>
    </row>
    <row r="86" spans="1:5" ht="15" customHeight="1">
      <c r="A86" s="200" t="s">
        <v>608</v>
      </c>
      <c r="B86" s="197" t="s">
        <v>633</v>
      </c>
      <c r="C86" s="196" t="s">
        <v>647</v>
      </c>
      <c r="D86" s="196">
        <v>118.7</v>
      </c>
      <c r="E86" s="196">
        <v>40.020000000000003</v>
      </c>
    </row>
    <row r="87" spans="1:5" ht="15" customHeight="1">
      <c r="A87" s="200" t="s">
        <v>608</v>
      </c>
      <c r="B87" s="197" t="s">
        <v>648</v>
      </c>
      <c r="C87" s="196" t="s">
        <v>648</v>
      </c>
      <c r="D87" s="196">
        <v>119.6</v>
      </c>
      <c r="E87" s="196">
        <v>39.93</v>
      </c>
    </row>
    <row r="88" spans="1:5" ht="15" customHeight="1">
      <c r="A88" s="200" t="s">
        <v>608</v>
      </c>
      <c r="B88" s="197" t="s">
        <v>648</v>
      </c>
      <c r="C88" s="196" t="s">
        <v>649</v>
      </c>
      <c r="D88" s="196">
        <v>119.6</v>
      </c>
      <c r="E88" s="196">
        <v>39.93</v>
      </c>
    </row>
    <row r="89" spans="1:5" ht="15" customHeight="1">
      <c r="A89" s="200" t="s">
        <v>608</v>
      </c>
      <c r="B89" s="197" t="s">
        <v>648</v>
      </c>
      <c r="C89" s="196" t="s">
        <v>650</v>
      </c>
      <c r="D89" s="196">
        <v>119.77</v>
      </c>
      <c r="E89" s="196">
        <v>40</v>
      </c>
    </row>
    <row r="90" spans="1:5" ht="15" customHeight="1">
      <c r="A90" s="200" t="s">
        <v>608</v>
      </c>
      <c r="B90" s="197" t="s">
        <v>648</v>
      </c>
      <c r="C90" s="196" t="s">
        <v>651</v>
      </c>
      <c r="D90" s="196">
        <v>119.48</v>
      </c>
      <c r="E90" s="196">
        <v>39.83</v>
      </c>
    </row>
    <row r="91" spans="1:5" ht="15" customHeight="1">
      <c r="A91" s="200" t="s">
        <v>608</v>
      </c>
      <c r="B91" s="197" t="s">
        <v>648</v>
      </c>
      <c r="C91" s="196" t="s">
        <v>652</v>
      </c>
      <c r="D91" s="196">
        <v>118.95</v>
      </c>
      <c r="E91" s="196">
        <v>40.4</v>
      </c>
    </row>
    <row r="92" spans="1:5" ht="15" customHeight="1">
      <c r="A92" s="200" t="s">
        <v>608</v>
      </c>
      <c r="B92" s="197" t="s">
        <v>648</v>
      </c>
      <c r="C92" s="196" t="s">
        <v>653</v>
      </c>
      <c r="D92" s="196">
        <v>119.17</v>
      </c>
      <c r="E92" s="196">
        <v>39.700000000000003</v>
      </c>
    </row>
    <row r="93" spans="1:5" ht="15" customHeight="1">
      <c r="A93" s="200" t="s">
        <v>608</v>
      </c>
      <c r="B93" s="197" t="s">
        <v>648</v>
      </c>
      <c r="C93" s="196" t="s">
        <v>654</v>
      </c>
      <c r="D93" s="196">
        <v>119.23</v>
      </c>
      <c r="E93" s="196">
        <v>39.880000000000003</v>
      </c>
    </row>
    <row r="94" spans="1:5" ht="15" customHeight="1">
      <c r="A94" s="200" t="s">
        <v>608</v>
      </c>
      <c r="B94" s="197" t="s">
        <v>648</v>
      </c>
      <c r="C94" s="196" t="s">
        <v>655</v>
      </c>
      <c r="D94" s="196">
        <v>118.87</v>
      </c>
      <c r="E94" s="196">
        <v>39.880000000000003</v>
      </c>
    </row>
    <row r="95" spans="1:5" ht="15" customHeight="1">
      <c r="A95" s="200" t="s">
        <v>608</v>
      </c>
      <c r="B95" s="197" t="s">
        <v>656</v>
      </c>
      <c r="C95" s="196" t="s">
        <v>656</v>
      </c>
      <c r="D95" s="196">
        <v>114.48</v>
      </c>
      <c r="E95" s="196">
        <v>36.619999999999997</v>
      </c>
    </row>
    <row r="96" spans="1:5" ht="15" customHeight="1">
      <c r="A96" s="200" t="s">
        <v>608</v>
      </c>
      <c r="B96" s="197" t="s">
        <v>656</v>
      </c>
      <c r="C96" s="196" t="s">
        <v>657</v>
      </c>
      <c r="D96" s="196">
        <v>114.48</v>
      </c>
      <c r="E96" s="196">
        <v>36.6</v>
      </c>
    </row>
    <row r="97" spans="1:5" ht="15" customHeight="1">
      <c r="A97" s="200" t="s">
        <v>608</v>
      </c>
      <c r="B97" s="197" t="s">
        <v>656</v>
      </c>
      <c r="C97" s="196" t="s">
        <v>658</v>
      </c>
      <c r="D97" s="196">
        <v>114.48</v>
      </c>
      <c r="E97" s="196">
        <v>36.630000000000003</v>
      </c>
    </row>
    <row r="98" spans="1:5" ht="15" customHeight="1">
      <c r="A98" s="200" t="s">
        <v>608</v>
      </c>
      <c r="B98" s="197" t="s">
        <v>656</v>
      </c>
      <c r="C98" s="196" t="s">
        <v>659</v>
      </c>
      <c r="D98" s="196">
        <v>114.45</v>
      </c>
      <c r="E98" s="196">
        <v>36.630000000000003</v>
      </c>
    </row>
    <row r="99" spans="1:5" ht="15" customHeight="1">
      <c r="A99" s="200" t="s">
        <v>608</v>
      </c>
      <c r="B99" s="197" t="s">
        <v>656</v>
      </c>
      <c r="C99" s="196" t="s">
        <v>660</v>
      </c>
      <c r="D99" s="196">
        <v>114.2</v>
      </c>
      <c r="E99" s="196">
        <v>36.42</v>
      </c>
    </row>
    <row r="100" spans="1:5" ht="15" customHeight="1">
      <c r="A100" s="200" t="s">
        <v>608</v>
      </c>
      <c r="B100" s="197" t="s">
        <v>656</v>
      </c>
      <c r="C100" s="196" t="s">
        <v>661</v>
      </c>
      <c r="D100" s="196">
        <v>114.53</v>
      </c>
      <c r="E100" s="196">
        <v>36.6</v>
      </c>
    </row>
    <row r="101" spans="1:5" ht="15" customHeight="1">
      <c r="A101" s="200" t="s">
        <v>608</v>
      </c>
      <c r="B101" s="197" t="s">
        <v>656</v>
      </c>
      <c r="C101" s="196" t="s">
        <v>662</v>
      </c>
      <c r="D101" s="196">
        <v>114.62</v>
      </c>
      <c r="E101" s="196">
        <v>36.35</v>
      </c>
    </row>
    <row r="102" spans="1:5" ht="15" customHeight="1">
      <c r="A102" s="200" t="s">
        <v>608</v>
      </c>
      <c r="B102" s="197" t="s">
        <v>656</v>
      </c>
      <c r="C102" s="196" t="s">
        <v>663</v>
      </c>
      <c r="D102" s="196">
        <v>114.68</v>
      </c>
      <c r="E102" s="196">
        <v>36.43</v>
      </c>
    </row>
    <row r="103" spans="1:5" ht="15" customHeight="1">
      <c r="A103" s="200" t="s">
        <v>608</v>
      </c>
      <c r="B103" s="197" t="s">
        <v>656</v>
      </c>
      <c r="C103" s="196" t="s">
        <v>664</v>
      </c>
      <c r="D103" s="196">
        <v>115.15</v>
      </c>
      <c r="E103" s="196">
        <v>36.28</v>
      </c>
    </row>
    <row r="104" spans="1:5" ht="15" customHeight="1">
      <c r="A104" s="200" t="s">
        <v>608</v>
      </c>
      <c r="B104" s="197" t="s">
        <v>656</v>
      </c>
      <c r="C104" s="196" t="s">
        <v>665</v>
      </c>
      <c r="D104" s="196">
        <v>113.67</v>
      </c>
      <c r="E104" s="196">
        <v>36.57</v>
      </c>
    </row>
    <row r="105" spans="1:5" ht="15" customHeight="1">
      <c r="A105" s="200" t="s">
        <v>608</v>
      </c>
      <c r="B105" s="197" t="s">
        <v>656</v>
      </c>
      <c r="C105" s="196" t="s">
        <v>666</v>
      </c>
      <c r="D105" s="196">
        <v>114.37</v>
      </c>
      <c r="E105" s="196">
        <v>36.35</v>
      </c>
    </row>
    <row r="106" spans="1:5" ht="15" customHeight="1">
      <c r="A106" s="200" t="s">
        <v>608</v>
      </c>
      <c r="B106" s="197" t="s">
        <v>656</v>
      </c>
      <c r="C106" s="196" t="s">
        <v>667</v>
      </c>
      <c r="D106" s="196">
        <v>114.8</v>
      </c>
      <c r="E106" s="196">
        <v>36.549999999999997</v>
      </c>
    </row>
    <row r="107" spans="1:5" ht="15" customHeight="1">
      <c r="A107" s="200" t="s">
        <v>608</v>
      </c>
      <c r="B107" s="197" t="s">
        <v>656</v>
      </c>
      <c r="C107" s="196" t="s">
        <v>668</v>
      </c>
      <c r="D107" s="196">
        <v>114.48</v>
      </c>
      <c r="E107" s="196">
        <v>36.78</v>
      </c>
    </row>
    <row r="108" spans="1:5" ht="15" customHeight="1">
      <c r="A108" s="200" t="s">
        <v>608</v>
      </c>
      <c r="B108" s="197" t="s">
        <v>656</v>
      </c>
      <c r="C108" s="196" t="s">
        <v>669</v>
      </c>
      <c r="D108" s="196">
        <v>115.17</v>
      </c>
      <c r="E108" s="196">
        <v>36.82</v>
      </c>
    </row>
    <row r="109" spans="1:5" ht="15" customHeight="1">
      <c r="A109" s="200" t="s">
        <v>608</v>
      </c>
      <c r="B109" s="197" t="s">
        <v>656</v>
      </c>
      <c r="C109" s="196" t="s">
        <v>670</v>
      </c>
      <c r="D109" s="196">
        <v>114.87</v>
      </c>
      <c r="E109" s="196">
        <v>36.92</v>
      </c>
    </row>
    <row r="110" spans="1:5" ht="15" customHeight="1">
      <c r="A110" s="200" t="s">
        <v>608</v>
      </c>
      <c r="B110" s="197" t="s">
        <v>656</v>
      </c>
      <c r="C110" s="196" t="s">
        <v>671</v>
      </c>
      <c r="D110" s="196">
        <v>114.93</v>
      </c>
      <c r="E110" s="196">
        <v>36.479999999999997</v>
      </c>
    </row>
    <row r="111" spans="1:5" ht="15" customHeight="1">
      <c r="A111" s="200" t="s">
        <v>608</v>
      </c>
      <c r="B111" s="197" t="s">
        <v>656</v>
      </c>
      <c r="C111" s="196" t="s">
        <v>672</v>
      </c>
      <c r="D111" s="196">
        <v>115.3</v>
      </c>
      <c r="E111" s="196">
        <v>36.53</v>
      </c>
    </row>
    <row r="112" spans="1:5" ht="15" customHeight="1">
      <c r="A112" s="200" t="s">
        <v>608</v>
      </c>
      <c r="B112" s="197" t="s">
        <v>656</v>
      </c>
      <c r="C112" s="196" t="s">
        <v>673</v>
      </c>
      <c r="D112" s="196">
        <v>114.93</v>
      </c>
      <c r="E112" s="196">
        <v>36.369999999999997</v>
      </c>
    </row>
    <row r="113" spans="1:5" ht="15" customHeight="1">
      <c r="A113" s="200" t="s">
        <v>608</v>
      </c>
      <c r="B113" s="197" t="s">
        <v>656</v>
      </c>
      <c r="C113" s="196" t="s">
        <v>674</v>
      </c>
      <c r="D113" s="196">
        <v>114.95</v>
      </c>
      <c r="E113" s="196">
        <v>36.78</v>
      </c>
    </row>
    <row r="114" spans="1:5" ht="15" customHeight="1">
      <c r="A114" s="200" t="s">
        <v>608</v>
      </c>
      <c r="B114" s="197" t="s">
        <v>656</v>
      </c>
      <c r="C114" s="196" t="s">
        <v>675</v>
      </c>
      <c r="D114" s="196">
        <v>114.2</v>
      </c>
      <c r="E114" s="196">
        <v>36.700000000000003</v>
      </c>
    </row>
    <row r="115" spans="1:5" ht="15" customHeight="1">
      <c r="A115" s="200" t="s">
        <v>608</v>
      </c>
      <c r="B115" s="197" t="s">
        <v>676</v>
      </c>
      <c r="C115" s="196" t="s">
        <v>676</v>
      </c>
      <c r="D115" s="196">
        <v>114.48</v>
      </c>
      <c r="E115" s="196">
        <v>37.07</v>
      </c>
    </row>
    <row r="116" spans="1:5" ht="15" customHeight="1">
      <c r="A116" s="200" t="s">
        <v>608</v>
      </c>
      <c r="B116" s="197" t="s">
        <v>676</v>
      </c>
      <c r="C116" s="196" t="s">
        <v>611</v>
      </c>
      <c r="D116" s="196">
        <v>114.5</v>
      </c>
      <c r="E116" s="196">
        <v>38.049999999999997</v>
      </c>
    </row>
    <row r="117" spans="1:5" ht="15" customHeight="1">
      <c r="A117" s="200" t="s">
        <v>608</v>
      </c>
      <c r="B117" s="197" t="s">
        <v>676</v>
      </c>
      <c r="C117" s="196" t="s">
        <v>611</v>
      </c>
      <c r="D117" s="196">
        <v>114.9</v>
      </c>
      <c r="E117" s="196">
        <v>40.78</v>
      </c>
    </row>
    <row r="118" spans="1:5" ht="15" customHeight="1">
      <c r="A118" s="200" t="s">
        <v>608</v>
      </c>
      <c r="B118" s="197" t="s">
        <v>676</v>
      </c>
      <c r="C118" s="196" t="s">
        <v>611</v>
      </c>
      <c r="D118" s="196">
        <v>114.5</v>
      </c>
      <c r="E118" s="196">
        <v>37.07</v>
      </c>
    </row>
    <row r="119" spans="1:5" ht="15" customHeight="1">
      <c r="A119" s="200" t="s">
        <v>608</v>
      </c>
      <c r="B119" s="197" t="s">
        <v>676</v>
      </c>
      <c r="C119" s="196" t="s">
        <v>612</v>
      </c>
      <c r="D119" s="196">
        <v>114.87</v>
      </c>
      <c r="E119" s="196">
        <v>40.83</v>
      </c>
    </row>
    <row r="120" spans="1:5" ht="15" customHeight="1">
      <c r="A120" s="200" t="s">
        <v>608</v>
      </c>
      <c r="B120" s="197" t="s">
        <v>676</v>
      </c>
      <c r="C120" s="196" t="s">
        <v>612</v>
      </c>
      <c r="D120" s="196">
        <v>114.47</v>
      </c>
      <c r="E120" s="196">
        <v>38.03</v>
      </c>
    </row>
    <row r="121" spans="1:5" ht="15" customHeight="1">
      <c r="A121" s="200" t="s">
        <v>608</v>
      </c>
      <c r="B121" s="197" t="s">
        <v>676</v>
      </c>
      <c r="C121" s="196" t="s">
        <v>612</v>
      </c>
      <c r="D121" s="196">
        <v>114.47</v>
      </c>
      <c r="E121" s="196">
        <v>37.049999999999997</v>
      </c>
    </row>
    <row r="122" spans="1:5" ht="15" customHeight="1">
      <c r="A122" s="200" t="s">
        <v>608</v>
      </c>
      <c r="B122" s="197" t="s">
        <v>676</v>
      </c>
      <c r="C122" s="196" t="s">
        <v>677</v>
      </c>
      <c r="D122" s="196">
        <v>114.5</v>
      </c>
      <c r="E122" s="196">
        <v>37.08</v>
      </c>
    </row>
    <row r="123" spans="1:5" ht="15" customHeight="1">
      <c r="A123" s="200" t="s">
        <v>608</v>
      </c>
      <c r="B123" s="197" t="s">
        <v>676</v>
      </c>
      <c r="C123" s="196" t="s">
        <v>678</v>
      </c>
      <c r="D123" s="196">
        <v>114.5</v>
      </c>
      <c r="E123" s="196">
        <v>37.43</v>
      </c>
    </row>
    <row r="124" spans="1:5" ht="15" customHeight="1">
      <c r="A124" s="200" t="s">
        <v>608</v>
      </c>
      <c r="B124" s="197" t="s">
        <v>676</v>
      </c>
      <c r="C124" s="196" t="s">
        <v>679</v>
      </c>
      <c r="D124" s="196">
        <v>114.52</v>
      </c>
      <c r="E124" s="196">
        <v>37.299999999999997</v>
      </c>
    </row>
    <row r="125" spans="1:5" ht="15" customHeight="1">
      <c r="A125" s="200" t="s">
        <v>608</v>
      </c>
      <c r="B125" s="197" t="s">
        <v>676</v>
      </c>
      <c r="C125" s="196" t="s">
        <v>680</v>
      </c>
      <c r="D125" s="196">
        <v>114.68</v>
      </c>
      <c r="E125" s="196">
        <v>37.5</v>
      </c>
    </row>
    <row r="126" spans="1:5" ht="15" customHeight="1">
      <c r="A126" s="200" t="s">
        <v>608</v>
      </c>
      <c r="B126" s="197" t="s">
        <v>676</v>
      </c>
      <c r="C126" s="196" t="s">
        <v>681</v>
      </c>
      <c r="D126" s="196">
        <v>114.77</v>
      </c>
      <c r="E126" s="196">
        <v>37.35</v>
      </c>
    </row>
    <row r="127" spans="1:5" ht="15" customHeight="1">
      <c r="A127" s="200" t="s">
        <v>608</v>
      </c>
      <c r="B127" s="197" t="s">
        <v>676</v>
      </c>
      <c r="C127" s="196" t="s">
        <v>682</v>
      </c>
      <c r="D127" s="196">
        <v>114.68</v>
      </c>
      <c r="E127" s="196">
        <v>37.130000000000003</v>
      </c>
    </row>
    <row r="128" spans="1:5" ht="15" customHeight="1">
      <c r="A128" s="200" t="s">
        <v>608</v>
      </c>
      <c r="B128" s="197" t="s">
        <v>676</v>
      </c>
      <c r="C128" s="196" t="s">
        <v>683</v>
      </c>
      <c r="D128" s="196">
        <v>114.68</v>
      </c>
      <c r="E128" s="196">
        <v>37</v>
      </c>
    </row>
    <row r="129" spans="1:5" ht="15" customHeight="1">
      <c r="A129" s="200" t="s">
        <v>608</v>
      </c>
      <c r="B129" s="197" t="s">
        <v>676</v>
      </c>
      <c r="C129" s="196" t="s">
        <v>684</v>
      </c>
      <c r="D129" s="196">
        <v>114.92</v>
      </c>
      <c r="E129" s="196">
        <v>37.619999999999997</v>
      </c>
    </row>
    <row r="130" spans="1:5" ht="15" customHeight="1">
      <c r="A130" s="200" t="s">
        <v>608</v>
      </c>
      <c r="B130" s="197" t="s">
        <v>676</v>
      </c>
      <c r="C130" s="196" t="s">
        <v>685</v>
      </c>
      <c r="D130" s="196">
        <v>115.03</v>
      </c>
      <c r="E130" s="196">
        <v>37.22</v>
      </c>
    </row>
    <row r="131" spans="1:5" ht="15" customHeight="1">
      <c r="A131" s="200" t="s">
        <v>608</v>
      </c>
      <c r="B131" s="197" t="s">
        <v>676</v>
      </c>
      <c r="C131" s="196" t="s">
        <v>686</v>
      </c>
      <c r="D131" s="196">
        <v>115.25</v>
      </c>
      <c r="E131" s="196">
        <v>37.53</v>
      </c>
    </row>
    <row r="132" spans="1:5" ht="15" customHeight="1">
      <c r="A132" s="200" t="s">
        <v>608</v>
      </c>
      <c r="B132" s="197" t="s">
        <v>676</v>
      </c>
      <c r="C132" s="196" t="s">
        <v>687</v>
      </c>
      <c r="D132" s="196">
        <v>115.15</v>
      </c>
      <c r="E132" s="196">
        <v>37.07</v>
      </c>
    </row>
    <row r="133" spans="1:5" ht="15" customHeight="1">
      <c r="A133" s="200" t="s">
        <v>608</v>
      </c>
      <c r="B133" s="197" t="s">
        <v>676</v>
      </c>
      <c r="C133" s="196" t="s">
        <v>688</v>
      </c>
      <c r="D133" s="196">
        <v>115.03</v>
      </c>
      <c r="E133" s="196">
        <v>37.07</v>
      </c>
    </row>
    <row r="134" spans="1:5" ht="15" customHeight="1">
      <c r="A134" s="200" t="s">
        <v>608</v>
      </c>
      <c r="B134" s="197" t="s">
        <v>676</v>
      </c>
      <c r="C134" s="196" t="s">
        <v>689</v>
      </c>
      <c r="D134" s="196">
        <v>115.25</v>
      </c>
      <c r="E134" s="196">
        <v>36.979999999999997</v>
      </c>
    </row>
    <row r="135" spans="1:5" ht="15" customHeight="1">
      <c r="A135" s="200" t="s">
        <v>608</v>
      </c>
      <c r="B135" s="197" t="s">
        <v>676</v>
      </c>
      <c r="C135" s="196" t="s">
        <v>690</v>
      </c>
      <c r="D135" s="196">
        <v>115.67</v>
      </c>
      <c r="E135" s="196">
        <v>37.07</v>
      </c>
    </row>
    <row r="136" spans="1:5" ht="15" customHeight="1">
      <c r="A136" s="200" t="s">
        <v>608</v>
      </c>
      <c r="B136" s="197" t="s">
        <v>676</v>
      </c>
      <c r="C136" s="196" t="s">
        <v>691</v>
      </c>
      <c r="D136" s="196">
        <v>115.5</v>
      </c>
      <c r="E136" s="196">
        <v>36.85</v>
      </c>
    </row>
    <row r="137" spans="1:5" ht="15" customHeight="1">
      <c r="A137" s="200" t="s">
        <v>608</v>
      </c>
      <c r="B137" s="197" t="s">
        <v>676</v>
      </c>
      <c r="C137" s="196" t="s">
        <v>692</v>
      </c>
      <c r="D137" s="196">
        <v>115.38</v>
      </c>
      <c r="E137" s="196">
        <v>37.35</v>
      </c>
    </row>
    <row r="138" spans="1:5" ht="15" customHeight="1">
      <c r="A138" s="200" t="s">
        <v>608</v>
      </c>
      <c r="B138" s="197" t="s">
        <v>676</v>
      </c>
      <c r="C138" s="196" t="s">
        <v>693</v>
      </c>
      <c r="D138" s="196">
        <v>114.5</v>
      </c>
      <c r="E138" s="196">
        <v>36.85</v>
      </c>
    </row>
    <row r="139" spans="1:5" ht="15" customHeight="1">
      <c r="A139" s="200" t="s">
        <v>608</v>
      </c>
      <c r="B139" s="197" t="s">
        <v>694</v>
      </c>
      <c r="C139" s="196" t="s">
        <v>694</v>
      </c>
      <c r="D139" s="196">
        <v>115.47</v>
      </c>
      <c r="E139" s="196">
        <v>38.869999999999997</v>
      </c>
    </row>
    <row r="140" spans="1:5" ht="15" customHeight="1">
      <c r="A140" s="200" t="s">
        <v>608</v>
      </c>
      <c r="B140" s="197" t="s">
        <v>694</v>
      </c>
      <c r="C140" s="196" t="s">
        <v>695</v>
      </c>
      <c r="D140" s="196">
        <v>115.45</v>
      </c>
      <c r="E140" s="196">
        <v>38.869999999999997</v>
      </c>
    </row>
    <row r="141" spans="1:5" ht="15" customHeight="1">
      <c r="A141" s="200" t="s">
        <v>608</v>
      </c>
      <c r="B141" s="197" t="s">
        <v>694</v>
      </c>
      <c r="C141" s="196" t="s">
        <v>696</v>
      </c>
      <c r="D141" s="196">
        <v>115.48</v>
      </c>
      <c r="E141" s="196">
        <v>38.869999999999997</v>
      </c>
    </row>
    <row r="142" spans="1:5" ht="15" customHeight="1">
      <c r="A142" s="200" t="s">
        <v>608</v>
      </c>
      <c r="B142" s="197" t="s">
        <v>694</v>
      </c>
      <c r="C142" s="196" t="s">
        <v>697</v>
      </c>
      <c r="D142" s="196">
        <v>115.5</v>
      </c>
      <c r="E142" s="196">
        <v>38.85</v>
      </c>
    </row>
    <row r="143" spans="1:5" ht="15" customHeight="1">
      <c r="A143" s="200" t="s">
        <v>608</v>
      </c>
      <c r="B143" s="197" t="s">
        <v>694</v>
      </c>
      <c r="C143" s="196" t="s">
        <v>698</v>
      </c>
      <c r="D143" s="196">
        <v>115.32</v>
      </c>
      <c r="E143" s="196">
        <v>38.950000000000003</v>
      </c>
    </row>
    <row r="144" spans="1:5" ht="15" customHeight="1">
      <c r="A144" s="200" t="s">
        <v>608</v>
      </c>
      <c r="B144" s="197" t="s">
        <v>694</v>
      </c>
      <c r="C144" s="196" t="s">
        <v>699</v>
      </c>
      <c r="D144" s="196">
        <v>115.48</v>
      </c>
      <c r="E144" s="196">
        <v>38.770000000000003</v>
      </c>
    </row>
    <row r="145" spans="1:11" ht="15" customHeight="1">
      <c r="A145" s="200" t="s">
        <v>608</v>
      </c>
      <c r="B145" s="197" t="s">
        <v>694</v>
      </c>
      <c r="C145" s="196" t="s">
        <v>700</v>
      </c>
      <c r="D145" s="196">
        <v>115.72</v>
      </c>
      <c r="E145" s="196">
        <v>39.4</v>
      </c>
    </row>
    <row r="146" spans="1:11" ht="15" customHeight="1">
      <c r="A146" s="200" t="s">
        <v>608</v>
      </c>
      <c r="B146" s="197" t="s">
        <v>694</v>
      </c>
      <c r="C146" s="196" t="s">
        <v>701</v>
      </c>
      <c r="D146" s="196">
        <v>114.18</v>
      </c>
      <c r="E146" s="196">
        <v>38.85</v>
      </c>
    </row>
    <row r="147" spans="1:11" ht="15" customHeight="1">
      <c r="A147" s="200" t="s">
        <v>608</v>
      </c>
      <c r="B147" s="197" t="s">
        <v>694</v>
      </c>
      <c r="C147" s="196" t="s">
        <v>702</v>
      </c>
      <c r="D147" s="196">
        <v>115.65</v>
      </c>
      <c r="E147" s="196">
        <v>39.020000000000003</v>
      </c>
    </row>
    <row r="148" spans="1:11" ht="15" customHeight="1">
      <c r="A148" s="200" t="s">
        <v>608</v>
      </c>
      <c r="B148" s="197" t="s">
        <v>694</v>
      </c>
      <c r="C148" s="196" t="s">
        <v>703</v>
      </c>
      <c r="D148" s="196">
        <v>115.77</v>
      </c>
      <c r="E148" s="196">
        <v>39.270000000000003</v>
      </c>
    </row>
    <row r="149" spans="1:11" ht="15" customHeight="1">
      <c r="A149" s="200" t="s">
        <v>608</v>
      </c>
      <c r="B149" s="197" t="s">
        <v>694</v>
      </c>
      <c r="C149" s="196" t="s">
        <v>704</v>
      </c>
      <c r="D149" s="196">
        <v>114.98</v>
      </c>
      <c r="E149" s="196">
        <v>38.75</v>
      </c>
    </row>
    <row r="150" spans="1:11" ht="15" customHeight="1">
      <c r="A150" s="200" t="s">
        <v>608</v>
      </c>
      <c r="B150" s="197" t="s">
        <v>694</v>
      </c>
      <c r="C150" s="196" t="s">
        <v>705</v>
      </c>
      <c r="D150" s="196">
        <v>115.78</v>
      </c>
      <c r="E150" s="196">
        <v>38.68</v>
      </c>
    </row>
    <row r="151" spans="1:11" ht="15" customHeight="1">
      <c r="A151" s="200" t="s">
        <v>608</v>
      </c>
      <c r="B151" s="197" t="s">
        <v>694</v>
      </c>
      <c r="C151" s="196" t="s">
        <v>706</v>
      </c>
      <c r="D151" s="196">
        <v>115.87</v>
      </c>
      <c r="E151" s="196">
        <v>39.049999999999997</v>
      </c>
    </row>
    <row r="152" spans="1:11" ht="15" customHeight="1">
      <c r="A152" s="200" t="s">
        <v>608</v>
      </c>
      <c r="B152" s="197" t="s">
        <v>694</v>
      </c>
      <c r="C152" s="196" t="s">
        <v>707</v>
      </c>
      <c r="D152" s="196">
        <v>114.68</v>
      </c>
      <c r="E152" s="196">
        <v>39.35</v>
      </c>
    </row>
    <row r="153" spans="1:11" ht="15" customHeight="1">
      <c r="A153" s="200" t="s">
        <v>608</v>
      </c>
      <c r="B153" s="197" t="s">
        <v>694</v>
      </c>
      <c r="C153" s="196" t="s">
        <v>708</v>
      </c>
      <c r="D153" s="196">
        <v>115.15</v>
      </c>
      <c r="E153" s="196">
        <v>38.72</v>
      </c>
    </row>
    <row r="154" spans="1:11" ht="15" customHeight="1">
      <c r="A154" s="200" t="s">
        <v>608</v>
      </c>
      <c r="B154" s="197" t="s">
        <v>694</v>
      </c>
      <c r="C154" s="196" t="s">
        <v>709</v>
      </c>
      <c r="D154" s="196">
        <v>115.93</v>
      </c>
      <c r="E154" s="196">
        <v>38.92</v>
      </c>
    </row>
    <row r="155" spans="1:11" ht="15" customHeight="1">
      <c r="A155" s="200" t="s">
        <v>608</v>
      </c>
      <c r="B155" s="197" t="s">
        <v>694</v>
      </c>
      <c r="C155" s="196" t="s">
        <v>710</v>
      </c>
      <c r="D155" s="196">
        <v>115.5</v>
      </c>
      <c r="E155" s="196">
        <v>39.35</v>
      </c>
    </row>
    <row r="156" spans="1:11" ht="15" customHeight="1">
      <c r="A156" s="200" t="s">
        <v>608</v>
      </c>
      <c r="B156" s="197" t="s">
        <v>694</v>
      </c>
      <c r="C156" s="196" t="s">
        <v>711</v>
      </c>
      <c r="D156" s="196">
        <v>114.7</v>
      </c>
      <c r="E156" s="196">
        <v>38.619999999999997</v>
      </c>
    </row>
    <row r="157" spans="1:11" ht="15" customHeight="1">
      <c r="A157" s="200" t="s">
        <v>608</v>
      </c>
      <c r="B157" s="197" t="s">
        <v>694</v>
      </c>
      <c r="C157" s="196" t="s">
        <v>712</v>
      </c>
      <c r="D157" s="196">
        <v>115.57</v>
      </c>
      <c r="E157" s="196">
        <v>38.479999999999997</v>
      </c>
    </row>
    <row r="158" spans="1:11" ht="15" customHeight="1">
      <c r="A158" s="200" t="s">
        <v>608</v>
      </c>
      <c r="B158" s="197" t="s">
        <v>694</v>
      </c>
      <c r="C158" s="196" t="s">
        <v>713</v>
      </c>
      <c r="D158" s="196">
        <v>115.13</v>
      </c>
      <c r="E158" s="196">
        <v>38.83</v>
      </c>
      <c r="K158" s="195" t="s">
        <v>3955</v>
      </c>
    </row>
    <row r="159" spans="1:11" ht="15" customHeight="1">
      <c r="A159" s="200" t="s">
        <v>608</v>
      </c>
      <c r="B159" s="197" t="s">
        <v>694</v>
      </c>
      <c r="C159" s="196" t="s">
        <v>714</v>
      </c>
      <c r="D159" s="196">
        <v>115.47</v>
      </c>
      <c r="E159" s="196">
        <v>38.450000000000003</v>
      </c>
    </row>
    <row r="160" spans="1:11" ht="15" customHeight="1">
      <c r="A160" s="200" t="s">
        <v>608</v>
      </c>
      <c r="B160" s="197" t="s">
        <v>694</v>
      </c>
      <c r="C160" s="196" t="s">
        <v>715</v>
      </c>
      <c r="D160" s="196">
        <v>116.1</v>
      </c>
      <c r="E160" s="196">
        <v>38.979999999999997</v>
      </c>
    </row>
    <row r="161" spans="1:5" ht="15" customHeight="1">
      <c r="A161" s="200" t="s">
        <v>608</v>
      </c>
      <c r="B161" s="197" t="s">
        <v>694</v>
      </c>
      <c r="C161" s="196" t="s">
        <v>716</v>
      </c>
      <c r="D161" s="196">
        <v>115.97</v>
      </c>
      <c r="E161" s="196">
        <v>39.479999999999997</v>
      </c>
    </row>
    <row r="162" spans="1:5" ht="15" customHeight="1">
      <c r="A162" s="200" t="s">
        <v>608</v>
      </c>
      <c r="B162" s="197" t="s">
        <v>694</v>
      </c>
      <c r="C162" s="196" t="s">
        <v>717</v>
      </c>
      <c r="D162" s="196">
        <v>114.97</v>
      </c>
      <c r="E162" s="196">
        <v>38.520000000000003</v>
      </c>
    </row>
    <row r="163" spans="1:5" ht="15" customHeight="1">
      <c r="A163" s="200" t="s">
        <v>608</v>
      </c>
      <c r="B163" s="197" t="s">
        <v>694</v>
      </c>
      <c r="C163" s="196" t="s">
        <v>718</v>
      </c>
      <c r="D163" s="196">
        <v>115.32</v>
      </c>
      <c r="E163" s="196">
        <v>38.42</v>
      </c>
    </row>
    <row r="164" spans="1:5" ht="15" customHeight="1">
      <c r="A164" s="200" t="s">
        <v>608</v>
      </c>
      <c r="B164" s="197" t="s">
        <v>694</v>
      </c>
      <c r="C164" s="196" t="s">
        <v>719</v>
      </c>
      <c r="D164" s="196">
        <v>115.85</v>
      </c>
      <c r="E164" s="196">
        <v>39.33</v>
      </c>
    </row>
    <row r="165" spans="1:5" ht="15" customHeight="1">
      <c r="A165" s="200" t="s">
        <v>608</v>
      </c>
      <c r="B165" s="197" t="s">
        <v>720</v>
      </c>
      <c r="C165" s="196" t="s">
        <v>720</v>
      </c>
      <c r="D165" s="196">
        <v>114.88</v>
      </c>
      <c r="E165" s="196">
        <v>40.82</v>
      </c>
    </row>
    <row r="166" spans="1:5" ht="15" customHeight="1">
      <c r="A166" s="200" t="s">
        <v>608</v>
      </c>
      <c r="B166" s="197" t="s">
        <v>720</v>
      </c>
      <c r="C166" s="196" t="s">
        <v>611</v>
      </c>
      <c r="D166" s="196">
        <v>114.5</v>
      </c>
      <c r="E166" s="196">
        <v>38.049999999999997</v>
      </c>
    </row>
    <row r="167" spans="1:5" ht="15" customHeight="1">
      <c r="A167" s="200" t="s">
        <v>608</v>
      </c>
      <c r="B167" s="197" t="s">
        <v>720</v>
      </c>
      <c r="C167" s="196" t="s">
        <v>611</v>
      </c>
      <c r="D167" s="196">
        <v>114.9</v>
      </c>
      <c r="E167" s="196">
        <v>40.78</v>
      </c>
    </row>
    <row r="168" spans="1:5" ht="15" customHeight="1">
      <c r="A168" s="200" t="s">
        <v>608</v>
      </c>
      <c r="B168" s="197" t="s">
        <v>720</v>
      </c>
      <c r="C168" s="196" t="s">
        <v>611</v>
      </c>
      <c r="D168" s="196">
        <v>114.5</v>
      </c>
      <c r="E168" s="196">
        <v>37.07</v>
      </c>
    </row>
    <row r="169" spans="1:5" ht="15" customHeight="1">
      <c r="A169" s="200" t="s">
        <v>608</v>
      </c>
      <c r="B169" s="197" t="s">
        <v>720</v>
      </c>
      <c r="C169" s="196" t="s">
        <v>612</v>
      </c>
      <c r="D169" s="196">
        <v>114.87</v>
      </c>
      <c r="E169" s="196">
        <v>40.83</v>
      </c>
    </row>
    <row r="170" spans="1:5" ht="15" customHeight="1">
      <c r="A170" s="200" t="s">
        <v>608</v>
      </c>
      <c r="B170" s="197" t="s">
        <v>720</v>
      </c>
      <c r="C170" s="196" t="s">
        <v>612</v>
      </c>
      <c r="D170" s="196">
        <v>114.47</v>
      </c>
      <c r="E170" s="196">
        <v>38.03</v>
      </c>
    </row>
    <row r="171" spans="1:5" ht="15" customHeight="1">
      <c r="A171" s="200" t="s">
        <v>608</v>
      </c>
      <c r="B171" s="197" t="s">
        <v>720</v>
      </c>
      <c r="C171" s="196" t="s">
        <v>612</v>
      </c>
      <c r="D171" s="196">
        <v>114.47</v>
      </c>
      <c r="E171" s="196">
        <v>37.049999999999997</v>
      </c>
    </row>
    <row r="172" spans="1:5" ht="15" customHeight="1">
      <c r="A172" s="200" t="s">
        <v>608</v>
      </c>
      <c r="B172" s="197" t="s">
        <v>720</v>
      </c>
      <c r="C172" s="196" t="s">
        <v>721</v>
      </c>
      <c r="D172" s="196">
        <v>115.05</v>
      </c>
      <c r="E172" s="196">
        <v>40.6</v>
      </c>
    </row>
    <row r="173" spans="1:5" ht="15" customHeight="1">
      <c r="A173" s="200" t="s">
        <v>608</v>
      </c>
      <c r="B173" s="197" t="s">
        <v>720</v>
      </c>
      <c r="C173" s="196" t="s">
        <v>722</v>
      </c>
      <c r="D173" s="196">
        <v>115.27</v>
      </c>
      <c r="E173" s="196">
        <v>40.479999999999997</v>
      </c>
    </row>
    <row r="174" spans="1:5" ht="15" customHeight="1">
      <c r="A174" s="200" t="s">
        <v>608</v>
      </c>
      <c r="B174" s="197" t="s">
        <v>720</v>
      </c>
      <c r="C174" s="196" t="s">
        <v>723</v>
      </c>
      <c r="D174" s="196">
        <v>115.02</v>
      </c>
      <c r="E174" s="196">
        <v>40.549999999999997</v>
      </c>
    </row>
    <row r="175" spans="1:5" ht="15" customHeight="1">
      <c r="A175" s="200" t="s">
        <v>608</v>
      </c>
      <c r="B175" s="197" t="s">
        <v>720</v>
      </c>
      <c r="C175" s="196" t="s">
        <v>724</v>
      </c>
      <c r="D175" s="196">
        <v>114.7</v>
      </c>
      <c r="E175" s="196">
        <v>41.15</v>
      </c>
    </row>
    <row r="176" spans="1:5" ht="15" customHeight="1">
      <c r="A176" s="200" t="s">
        <v>608</v>
      </c>
      <c r="B176" s="197" t="s">
        <v>720</v>
      </c>
      <c r="C176" s="196" t="s">
        <v>725</v>
      </c>
      <c r="D176" s="196">
        <v>114.62</v>
      </c>
      <c r="E176" s="196">
        <v>41.85</v>
      </c>
    </row>
    <row r="177" spans="1:5" ht="15" customHeight="1">
      <c r="A177" s="200" t="s">
        <v>608</v>
      </c>
      <c r="B177" s="197" t="s">
        <v>720</v>
      </c>
      <c r="C177" s="196" t="s">
        <v>726</v>
      </c>
      <c r="D177" s="196">
        <v>115.7</v>
      </c>
      <c r="E177" s="196">
        <v>41.67</v>
      </c>
    </row>
    <row r="178" spans="1:5" ht="15" customHeight="1">
      <c r="A178" s="200" t="s">
        <v>608</v>
      </c>
      <c r="B178" s="197" t="s">
        <v>720</v>
      </c>
      <c r="C178" s="196" t="s">
        <v>727</v>
      </c>
      <c r="D178" s="196">
        <v>113.97</v>
      </c>
      <c r="E178" s="196">
        <v>41.08</v>
      </c>
    </row>
    <row r="179" spans="1:5" ht="15" customHeight="1">
      <c r="A179" s="200" t="s">
        <v>608</v>
      </c>
      <c r="B179" s="197" t="s">
        <v>720</v>
      </c>
      <c r="C179" s="196" t="s">
        <v>728</v>
      </c>
      <c r="D179" s="196">
        <v>114.57</v>
      </c>
      <c r="E179" s="196">
        <v>39.85</v>
      </c>
    </row>
    <row r="180" spans="1:5" ht="15" customHeight="1">
      <c r="A180" s="200" t="s">
        <v>608</v>
      </c>
      <c r="B180" s="197" t="s">
        <v>720</v>
      </c>
      <c r="C180" s="196" t="s">
        <v>729</v>
      </c>
      <c r="D180" s="196">
        <v>114.17</v>
      </c>
      <c r="E180" s="196">
        <v>40.119999999999997</v>
      </c>
    </row>
    <row r="181" spans="1:5" ht="15" customHeight="1">
      <c r="A181" s="200" t="s">
        <v>608</v>
      </c>
      <c r="B181" s="197" t="s">
        <v>720</v>
      </c>
      <c r="C181" s="196" t="s">
        <v>730</v>
      </c>
      <c r="D181" s="196">
        <v>114.42</v>
      </c>
      <c r="E181" s="196">
        <v>40.67</v>
      </c>
    </row>
    <row r="182" spans="1:5" ht="15" customHeight="1">
      <c r="A182" s="200" t="s">
        <v>608</v>
      </c>
      <c r="B182" s="197" t="s">
        <v>720</v>
      </c>
      <c r="C182" s="196" t="s">
        <v>731</v>
      </c>
      <c r="D182" s="196">
        <v>114.72</v>
      </c>
      <c r="E182" s="196">
        <v>40.75</v>
      </c>
    </row>
    <row r="183" spans="1:5" ht="15" customHeight="1">
      <c r="A183" s="200" t="s">
        <v>608</v>
      </c>
      <c r="B183" s="197" t="s">
        <v>720</v>
      </c>
      <c r="C183" s="196" t="s">
        <v>732</v>
      </c>
      <c r="D183" s="196">
        <v>115.52</v>
      </c>
      <c r="E183" s="196">
        <v>40.4</v>
      </c>
    </row>
    <row r="184" spans="1:5" ht="15" customHeight="1">
      <c r="A184" s="200" t="s">
        <v>608</v>
      </c>
      <c r="B184" s="197" t="s">
        <v>720</v>
      </c>
      <c r="C184" s="196" t="s">
        <v>733</v>
      </c>
      <c r="D184" s="196">
        <v>115.22</v>
      </c>
      <c r="E184" s="196">
        <v>40.380000000000003</v>
      </c>
    </row>
    <row r="185" spans="1:5" ht="15" customHeight="1">
      <c r="A185" s="200" t="s">
        <v>608</v>
      </c>
      <c r="B185" s="197" t="s">
        <v>720</v>
      </c>
      <c r="C185" s="196" t="s">
        <v>734</v>
      </c>
      <c r="D185" s="196">
        <v>115.83</v>
      </c>
      <c r="E185" s="196">
        <v>40.92</v>
      </c>
    </row>
    <row r="186" spans="1:5" ht="15" customHeight="1">
      <c r="A186" s="200" t="s">
        <v>608</v>
      </c>
      <c r="B186" s="197" t="s">
        <v>720</v>
      </c>
      <c r="C186" s="196" t="s">
        <v>735</v>
      </c>
      <c r="D186" s="196">
        <v>115.27</v>
      </c>
      <c r="E186" s="196">
        <v>40.97</v>
      </c>
    </row>
    <row r="187" spans="1:5" ht="15" customHeight="1">
      <c r="A187" s="200" t="s">
        <v>608</v>
      </c>
      <c r="B187" s="197" t="s">
        <v>736</v>
      </c>
      <c r="C187" s="196" t="s">
        <v>736</v>
      </c>
      <c r="D187" s="196">
        <v>117.93</v>
      </c>
      <c r="E187" s="196">
        <v>40.97</v>
      </c>
    </row>
    <row r="188" spans="1:5" ht="15" customHeight="1">
      <c r="A188" s="200" t="s">
        <v>608</v>
      </c>
      <c r="B188" s="197" t="s">
        <v>736</v>
      </c>
      <c r="C188" s="196" t="s">
        <v>737</v>
      </c>
      <c r="D188" s="196">
        <v>117.93</v>
      </c>
      <c r="E188" s="196">
        <v>40.97</v>
      </c>
    </row>
    <row r="189" spans="1:5" ht="15" customHeight="1">
      <c r="A189" s="200" t="s">
        <v>608</v>
      </c>
      <c r="B189" s="197" t="s">
        <v>736</v>
      </c>
      <c r="C189" s="196" t="s">
        <v>738</v>
      </c>
      <c r="D189" s="196">
        <v>117.78</v>
      </c>
      <c r="E189" s="196">
        <v>40.950000000000003</v>
      </c>
    </row>
    <row r="190" spans="1:5" ht="15" customHeight="1">
      <c r="A190" s="200" t="s">
        <v>608</v>
      </c>
      <c r="B190" s="197" t="s">
        <v>736</v>
      </c>
      <c r="C190" s="196" t="s">
        <v>739</v>
      </c>
      <c r="D190" s="196">
        <v>117.65</v>
      </c>
      <c r="E190" s="196">
        <v>40.549999999999997</v>
      </c>
    </row>
    <row r="191" spans="1:5" ht="15" customHeight="1">
      <c r="A191" s="200" t="s">
        <v>608</v>
      </c>
      <c r="B191" s="197" t="s">
        <v>736</v>
      </c>
      <c r="C191" s="196" t="s">
        <v>740</v>
      </c>
      <c r="D191" s="196">
        <v>118.17</v>
      </c>
      <c r="E191" s="196">
        <v>40.770000000000003</v>
      </c>
    </row>
    <row r="192" spans="1:5" ht="15" customHeight="1">
      <c r="A192" s="200" t="s">
        <v>608</v>
      </c>
      <c r="B192" s="197" t="s">
        <v>736</v>
      </c>
      <c r="C192" s="196" t="s">
        <v>741</v>
      </c>
      <c r="D192" s="196">
        <v>117.52</v>
      </c>
      <c r="E192" s="196">
        <v>40.43</v>
      </c>
    </row>
    <row r="193" spans="1:5" ht="15" customHeight="1">
      <c r="A193" s="200" t="s">
        <v>608</v>
      </c>
      <c r="B193" s="197" t="s">
        <v>736</v>
      </c>
      <c r="C193" s="196" t="s">
        <v>742</v>
      </c>
      <c r="D193" s="196">
        <v>118.68</v>
      </c>
      <c r="E193" s="196">
        <v>41</v>
      </c>
    </row>
    <row r="194" spans="1:5" ht="15" customHeight="1">
      <c r="A194" s="200" t="s">
        <v>608</v>
      </c>
      <c r="B194" s="197" t="s">
        <v>736</v>
      </c>
      <c r="C194" s="196" t="s">
        <v>743</v>
      </c>
      <c r="D194" s="196">
        <v>117.33</v>
      </c>
      <c r="E194" s="196">
        <v>40.93</v>
      </c>
    </row>
    <row r="195" spans="1:5" ht="15" customHeight="1">
      <c r="A195" s="200" t="s">
        <v>608</v>
      </c>
      <c r="B195" s="197" t="s">
        <v>736</v>
      </c>
      <c r="C195" s="196" t="s">
        <v>744</v>
      </c>
      <c r="D195" s="196">
        <v>117.72</v>
      </c>
      <c r="E195" s="196">
        <v>41.32</v>
      </c>
    </row>
    <row r="196" spans="1:5" ht="15" customHeight="1">
      <c r="A196" s="200" t="s">
        <v>608</v>
      </c>
      <c r="B196" s="197" t="s">
        <v>736</v>
      </c>
      <c r="C196" s="196" t="s">
        <v>745</v>
      </c>
      <c r="D196" s="196">
        <v>116.65</v>
      </c>
      <c r="E196" s="196">
        <v>41.2</v>
      </c>
    </row>
    <row r="197" spans="1:5" ht="15" customHeight="1">
      <c r="A197" s="200" t="s">
        <v>608</v>
      </c>
      <c r="B197" s="197" t="s">
        <v>736</v>
      </c>
      <c r="C197" s="196" t="s">
        <v>746</v>
      </c>
      <c r="D197" s="196">
        <v>118.48</v>
      </c>
      <c r="E197" s="196">
        <v>40.6</v>
      </c>
    </row>
    <row r="198" spans="1:5" ht="15" customHeight="1">
      <c r="A198" s="200" t="s">
        <v>608</v>
      </c>
      <c r="B198" s="197" t="s">
        <v>736</v>
      </c>
      <c r="C198" s="196" t="s">
        <v>747</v>
      </c>
      <c r="D198" s="196">
        <v>117.75</v>
      </c>
      <c r="E198" s="196">
        <v>41.93</v>
      </c>
    </row>
    <row r="199" spans="1:5" ht="15" customHeight="1">
      <c r="A199" s="200" t="s">
        <v>608</v>
      </c>
      <c r="B199" s="197" t="s">
        <v>748</v>
      </c>
      <c r="C199" s="196" t="s">
        <v>748</v>
      </c>
      <c r="D199" s="196">
        <v>116.83</v>
      </c>
      <c r="E199" s="196">
        <v>38.299999999999997</v>
      </c>
    </row>
    <row r="200" spans="1:5" ht="15" customHeight="1">
      <c r="A200" s="200" t="s">
        <v>608</v>
      </c>
      <c r="B200" s="197" t="s">
        <v>748</v>
      </c>
      <c r="C200" s="196" t="s">
        <v>613</v>
      </c>
      <c r="D200" s="196">
        <v>114.47</v>
      </c>
      <c r="E200" s="196">
        <v>38.049999999999997</v>
      </c>
    </row>
    <row r="201" spans="1:5" ht="15" customHeight="1">
      <c r="A201" s="200" t="s">
        <v>608</v>
      </c>
      <c r="B201" s="197" t="s">
        <v>748</v>
      </c>
      <c r="C201" s="196" t="s">
        <v>613</v>
      </c>
      <c r="D201" s="196">
        <v>116.87</v>
      </c>
      <c r="E201" s="196">
        <v>38.32</v>
      </c>
    </row>
    <row r="202" spans="1:5" ht="15" customHeight="1">
      <c r="A202" s="200" t="s">
        <v>608</v>
      </c>
      <c r="B202" s="197" t="s">
        <v>748</v>
      </c>
      <c r="C202" s="196" t="s">
        <v>749</v>
      </c>
      <c r="D202" s="196">
        <v>116.85</v>
      </c>
      <c r="E202" s="196">
        <v>38.32</v>
      </c>
    </row>
    <row r="203" spans="1:5" ht="15" customHeight="1">
      <c r="A203" s="200" t="s">
        <v>608</v>
      </c>
      <c r="B203" s="197" t="s">
        <v>748</v>
      </c>
      <c r="C203" s="196" t="s">
        <v>750</v>
      </c>
      <c r="D203" s="196">
        <v>116.87</v>
      </c>
      <c r="E203" s="196">
        <v>38.299999999999997</v>
      </c>
    </row>
    <row r="204" spans="1:5" ht="15" customHeight="1">
      <c r="A204" s="200" t="s">
        <v>608</v>
      </c>
      <c r="B204" s="197" t="s">
        <v>748</v>
      </c>
      <c r="C204" s="196" t="s">
        <v>751</v>
      </c>
      <c r="D204" s="196">
        <v>116.82</v>
      </c>
      <c r="E204" s="196">
        <v>38.58</v>
      </c>
    </row>
    <row r="205" spans="1:5" ht="15" customHeight="1">
      <c r="A205" s="200" t="s">
        <v>608</v>
      </c>
      <c r="B205" s="197" t="s">
        <v>748</v>
      </c>
      <c r="C205" s="196" t="s">
        <v>752</v>
      </c>
      <c r="D205" s="196">
        <v>116.53</v>
      </c>
      <c r="E205" s="196">
        <v>37.880000000000003</v>
      </c>
    </row>
    <row r="206" spans="1:5" ht="15" customHeight="1">
      <c r="A206" s="200" t="s">
        <v>608</v>
      </c>
      <c r="B206" s="197" t="s">
        <v>748</v>
      </c>
      <c r="C206" s="196" t="s">
        <v>753</v>
      </c>
      <c r="D206" s="196">
        <v>117.48</v>
      </c>
      <c r="E206" s="196">
        <v>38.130000000000003</v>
      </c>
    </row>
    <row r="207" spans="1:5" ht="15" customHeight="1">
      <c r="A207" s="200" t="s">
        <v>608</v>
      </c>
      <c r="B207" s="197" t="s">
        <v>748</v>
      </c>
      <c r="C207" s="196" t="s">
        <v>754</v>
      </c>
      <c r="D207" s="196">
        <v>117.22</v>
      </c>
      <c r="E207" s="196">
        <v>38.049999999999997</v>
      </c>
    </row>
    <row r="208" spans="1:5" ht="15" customHeight="1">
      <c r="A208" s="200" t="s">
        <v>608</v>
      </c>
      <c r="B208" s="197" t="s">
        <v>748</v>
      </c>
      <c r="C208" s="196" t="s">
        <v>755</v>
      </c>
      <c r="D208" s="196">
        <v>115.83</v>
      </c>
      <c r="E208" s="196">
        <v>38.43</v>
      </c>
    </row>
    <row r="209" spans="1:5" ht="15" customHeight="1">
      <c r="A209" s="200" t="s">
        <v>608</v>
      </c>
      <c r="B209" s="197" t="s">
        <v>748</v>
      </c>
      <c r="C209" s="196" t="s">
        <v>756</v>
      </c>
      <c r="D209" s="196">
        <v>116.7</v>
      </c>
      <c r="E209" s="196">
        <v>38.03</v>
      </c>
    </row>
    <row r="210" spans="1:5" ht="15" customHeight="1">
      <c r="A210" s="200" t="s">
        <v>608</v>
      </c>
      <c r="B210" s="197" t="s">
        <v>748</v>
      </c>
      <c r="C210" s="196" t="s">
        <v>757</v>
      </c>
      <c r="D210" s="196">
        <v>116.38</v>
      </c>
      <c r="E210" s="196">
        <v>37.619999999999997</v>
      </c>
    </row>
    <row r="211" spans="1:5" ht="15" customHeight="1">
      <c r="A211" s="200" t="s">
        <v>608</v>
      </c>
      <c r="B211" s="197" t="s">
        <v>748</v>
      </c>
      <c r="C211" s="196" t="s">
        <v>758</v>
      </c>
      <c r="D211" s="196">
        <v>116.12</v>
      </c>
      <c r="E211" s="196">
        <v>38.18</v>
      </c>
    </row>
    <row r="212" spans="1:5" ht="15" customHeight="1">
      <c r="A212" s="200" t="s">
        <v>608</v>
      </c>
      <c r="B212" s="197" t="s">
        <v>748</v>
      </c>
      <c r="C212" s="196" t="s">
        <v>759</v>
      </c>
      <c r="D212" s="196">
        <v>117.1</v>
      </c>
      <c r="E212" s="196">
        <v>38.07</v>
      </c>
    </row>
    <row r="213" spans="1:5" ht="15" customHeight="1">
      <c r="A213" s="200" t="s">
        <v>608</v>
      </c>
      <c r="B213" s="197" t="s">
        <v>748</v>
      </c>
      <c r="C213" s="196" t="s">
        <v>760</v>
      </c>
      <c r="D213" s="196">
        <v>116.57</v>
      </c>
      <c r="E213" s="196">
        <v>38.07</v>
      </c>
    </row>
    <row r="214" spans="1:5" ht="15" customHeight="1">
      <c r="A214" s="200" t="s">
        <v>608</v>
      </c>
      <c r="B214" s="197" t="s">
        <v>748</v>
      </c>
      <c r="C214" s="196" t="s">
        <v>761</v>
      </c>
      <c r="D214" s="196">
        <v>116.1</v>
      </c>
      <c r="E214" s="196">
        <v>38.72</v>
      </c>
    </row>
    <row r="215" spans="1:5" ht="15" customHeight="1">
      <c r="A215" s="200" t="s">
        <v>608</v>
      </c>
      <c r="B215" s="197" t="s">
        <v>748</v>
      </c>
      <c r="C215" s="196" t="s">
        <v>762</v>
      </c>
      <c r="D215" s="196">
        <v>117.35</v>
      </c>
      <c r="E215" s="196">
        <v>38.369999999999997</v>
      </c>
    </row>
    <row r="216" spans="1:5" ht="15" customHeight="1">
      <c r="A216" s="200" t="s">
        <v>608</v>
      </c>
      <c r="B216" s="197" t="s">
        <v>748</v>
      </c>
      <c r="C216" s="196" t="s">
        <v>763</v>
      </c>
      <c r="D216" s="196">
        <v>116.08</v>
      </c>
      <c r="E216" s="196">
        <v>38.43</v>
      </c>
    </row>
    <row r="217" spans="1:5" ht="15" customHeight="1">
      <c r="A217" s="200" t="s">
        <v>608</v>
      </c>
      <c r="B217" s="197" t="s">
        <v>764</v>
      </c>
      <c r="C217" s="196" t="s">
        <v>764</v>
      </c>
      <c r="D217" s="196">
        <v>116.7</v>
      </c>
      <c r="E217" s="196">
        <v>39.520000000000003</v>
      </c>
    </row>
    <row r="218" spans="1:5" ht="15" customHeight="1">
      <c r="A218" s="200" t="s">
        <v>608</v>
      </c>
      <c r="B218" s="197" t="s">
        <v>764</v>
      </c>
      <c r="C218" s="196" t="s">
        <v>765</v>
      </c>
      <c r="D218" s="196">
        <v>116.68</v>
      </c>
      <c r="E218" s="196">
        <v>39.520000000000003</v>
      </c>
    </row>
    <row r="219" spans="1:5" ht="15" customHeight="1">
      <c r="A219" s="200" t="s">
        <v>608</v>
      </c>
      <c r="B219" s="197" t="s">
        <v>764</v>
      </c>
      <c r="C219" s="196" t="s">
        <v>766</v>
      </c>
      <c r="D219" s="196">
        <v>116.72</v>
      </c>
      <c r="E219" s="196">
        <v>39.53</v>
      </c>
    </row>
    <row r="220" spans="1:5" ht="15" customHeight="1">
      <c r="A220" s="200" t="s">
        <v>608</v>
      </c>
      <c r="B220" s="197" t="s">
        <v>764</v>
      </c>
      <c r="C220" s="196" t="s">
        <v>767</v>
      </c>
      <c r="D220" s="196">
        <v>116.3</v>
      </c>
      <c r="E220" s="196">
        <v>39.43</v>
      </c>
    </row>
    <row r="221" spans="1:5" ht="15" customHeight="1">
      <c r="A221" s="200" t="s">
        <v>608</v>
      </c>
      <c r="B221" s="197" t="s">
        <v>764</v>
      </c>
      <c r="C221" s="196" t="s">
        <v>768</v>
      </c>
      <c r="D221" s="196">
        <v>116.5</v>
      </c>
      <c r="E221" s="196">
        <v>39.32</v>
      </c>
    </row>
    <row r="222" spans="1:5" ht="15" customHeight="1">
      <c r="A222" s="200" t="s">
        <v>608</v>
      </c>
      <c r="B222" s="197" t="s">
        <v>764</v>
      </c>
      <c r="C222" s="196" t="s">
        <v>769</v>
      </c>
      <c r="D222" s="196">
        <v>117</v>
      </c>
      <c r="E222" s="196">
        <v>39.770000000000003</v>
      </c>
    </row>
    <row r="223" spans="1:5" ht="15" customHeight="1">
      <c r="A223" s="200" t="s">
        <v>608</v>
      </c>
      <c r="B223" s="197" t="s">
        <v>764</v>
      </c>
      <c r="C223" s="196" t="s">
        <v>770</v>
      </c>
      <c r="D223" s="196">
        <v>116.63</v>
      </c>
      <c r="E223" s="196">
        <v>38.700000000000003</v>
      </c>
    </row>
    <row r="224" spans="1:5" ht="15" customHeight="1">
      <c r="A224" s="200" t="s">
        <v>608</v>
      </c>
      <c r="B224" s="197" t="s">
        <v>764</v>
      </c>
      <c r="C224" s="196" t="s">
        <v>771</v>
      </c>
      <c r="D224" s="196">
        <v>116.47</v>
      </c>
      <c r="E224" s="196">
        <v>38.869999999999997</v>
      </c>
    </row>
    <row r="225" spans="1:5" ht="15" customHeight="1">
      <c r="A225" s="200" t="s">
        <v>608</v>
      </c>
      <c r="B225" s="197" t="s">
        <v>764</v>
      </c>
      <c r="C225" s="196" t="s">
        <v>772</v>
      </c>
      <c r="D225" s="196">
        <v>116.98</v>
      </c>
      <c r="E225" s="196">
        <v>39.880000000000003</v>
      </c>
    </row>
    <row r="226" spans="1:5" ht="15" customHeight="1">
      <c r="A226" s="200" t="s">
        <v>608</v>
      </c>
      <c r="B226" s="197" t="s">
        <v>764</v>
      </c>
      <c r="C226" s="196" t="s">
        <v>773</v>
      </c>
      <c r="D226" s="196">
        <v>116.4</v>
      </c>
      <c r="E226" s="196">
        <v>39.1</v>
      </c>
    </row>
    <row r="227" spans="1:5" ht="15" customHeight="1">
      <c r="A227" s="200" t="s">
        <v>608</v>
      </c>
      <c r="B227" s="197" t="s">
        <v>764</v>
      </c>
      <c r="C227" s="196" t="s">
        <v>774</v>
      </c>
      <c r="D227" s="196">
        <v>117.07</v>
      </c>
      <c r="E227" s="196">
        <v>39.979999999999997</v>
      </c>
    </row>
    <row r="228" spans="1:5" ht="15" customHeight="1">
      <c r="A228" s="200" t="s">
        <v>608</v>
      </c>
      <c r="B228" s="197" t="s">
        <v>775</v>
      </c>
      <c r="C228" s="196" t="s">
        <v>775</v>
      </c>
      <c r="D228" s="196">
        <v>115.68</v>
      </c>
      <c r="E228" s="196">
        <v>37.729999999999997</v>
      </c>
    </row>
    <row r="229" spans="1:5" ht="15" customHeight="1">
      <c r="A229" s="200" t="s">
        <v>608</v>
      </c>
      <c r="B229" s="197" t="s">
        <v>775</v>
      </c>
      <c r="C229" s="196" t="s">
        <v>776</v>
      </c>
      <c r="D229" s="196">
        <v>115.68</v>
      </c>
      <c r="E229" s="196">
        <v>37.729999999999997</v>
      </c>
    </row>
    <row r="230" spans="1:5" ht="15" customHeight="1">
      <c r="A230" s="200" t="s">
        <v>608</v>
      </c>
      <c r="B230" s="197" t="s">
        <v>775</v>
      </c>
      <c r="C230" s="196" t="s">
        <v>777</v>
      </c>
      <c r="D230" s="196">
        <v>115.72</v>
      </c>
      <c r="E230" s="196">
        <v>37.520000000000003</v>
      </c>
    </row>
    <row r="231" spans="1:5" ht="15" customHeight="1">
      <c r="A231" s="200" t="s">
        <v>608</v>
      </c>
      <c r="B231" s="197" t="s">
        <v>775</v>
      </c>
      <c r="C231" s="196" t="s">
        <v>778</v>
      </c>
      <c r="D231" s="196">
        <v>115.88</v>
      </c>
      <c r="E231" s="196">
        <v>37.82</v>
      </c>
    </row>
    <row r="232" spans="1:5" ht="15" customHeight="1">
      <c r="A232" s="200" t="s">
        <v>608</v>
      </c>
      <c r="B232" s="197" t="s">
        <v>775</v>
      </c>
      <c r="C232" s="196" t="s">
        <v>779</v>
      </c>
      <c r="D232" s="196">
        <v>115.98</v>
      </c>
      <c r="E232" s="196">
        <v>38.03</v>
      </c>
    </row>
    <row r="233" spans="1:5" ht="15" customHeight="1">
      <c r="A233" s="200" t="s">
        <v>608</v>
      </c>
      <c r="B233" s="197" t="s">
        <v>775</v>
      </c>
      <c r="C233" s="196" t="s">
        <v>780</v>
      </c>
      <c r="D233" s="196">
        <v>115.73</v>
      </c>
      <c r="E233" s="196">
        <v>38.229999999999997</v>
      </c>
    </row>
    <row r="234" spans="1:5" ht="15" customHeight="1">
      <c r="A234" s="200" t="s">
        <v>608</v>
      </c>
      <c r="B234" s="197" t="s">
        <v>775</v>
      </c>
      <c r="C234" s="196" t="s">
        <v>781</v>
      </c>
      <c r="D234" s="196">
        <v>115.52</v>
      </c>
      <c r="E234" s="196">
        <v>38.229999999999997</v>
      </c>
    </row>
    <row r="235" spans="1:5" ht="15" customHeight="1">
      <c r="A235" s="200" t="s">
        <v>608</v>
      </c>
      <c r="B235" s="197" t="s">
        <v>775</v>
      </c>
      <c r="C235" s="196" t="s">
        <v>782</v>
      </c>
      <c r="D235" s="196">
        <v>115.97</v>
      </c>
      <c r="E235" s="196">
        <v>37.35</v>
      </c>
    </row>
    <row r="236" spans="1:5" ht="15" customHeight="1">
      <c r="A236" s="200" t="s">
        <v>608</v>
      </c>
      <c r="B236" s="197" t="s">
        <v>775</v>
      </c>
      <c r="C236" s="196" t="s">
        <v>783</v>
      </c>
      <c r="D236" s="196">
        <v>116.27</v>
      </c>
      <c r="E236" s="196">
        <v>37.700000000000003</v>
      </c>
    </row>
    <row r="237" spans="1:5" ht="15" customHeight="1">
      <c r="A237" s="200" t="s">
        <v>608</v>
      </c>
      <c r="B237" s="197" t="s">
        <v>775</v>
      </c>
      <c r="C237" s="196" t="s">
        <v>784</v>
      </c>
      <c r="D237" s="196">
        <v>116.15</v>
      </c>
      <c r="E237" s="196">
        <v>37.869999999999997</v>
      </c>
    </row>
    <row r="238" spans="1:5" ht="15" customHeight="1">
      <c r="A238" s="200" t="s">
        <v>608</v>
      </c>
      <c r="B238" s="197" t="s">
        <v>775</v>
      </c>
      <c r="C238" s="196" t="s">
        <v>785</v>
      </c>
      <c r="D238" s="196">
        <v>115.57</v>
      </c>
      <c r="E238" s="196">
        <v>37.57</v>
      </c>
    </row>
    <row r="239" spans="1:5" ht="15" customHeight="1">
      <c r="A239" s="200" t="s">
        <v>608</v>
      </c>
      <c r="B239" s="197" t="s">
        <v>775</v>
      </c>
      <c r="C239" s="196" t="s">
        <v>786</v>
      </c>
      <c r="D239" s="196">
        <v>115.55</v>
      </c>
      <c r="E239" s="196">
        <v>38.020000000000003</v>
      </c>
    </row>
    <row r="240" spans="1:5" ht="15" customHeight="1">
      <c r="A240" s="201" t="s">
        <v>787</v>
      </c>
      <c r="B240" s="197" t="s">
        <v>788</v>
      </c>
      <c r="C240" s="196" t="s">
        <v>788</v>
      </c>
      <c r="D240" s="196">
        <v>112.55</v>
      </c>
      <c r="E240" s="196">
        <v>37.869999999999997</v>
      </c>
    </row>
    <row r="241" spans="1:5" ht="15" customHeight="1">
      <c r="A241" s="201" t="s">
        <v>787</v>
      </c>
      <c r="B241" s="197" t="s">
        <v>788</v>
      </c>
      <c r="C241" s="196" t="s">
        <v>789</v>
      </c>
      <c r="D241" s="196">
        <v>112.57</v>
      </c>
      <c r="E241" s="196">
        <v>37.729999999999997</v>
      </c>
    </row>
    <row r="242" spans="1:5" ht="15" customHeight="1">
      <c r="A242" s="201" t="s">
        <v>787</v>
      </c>
      <c r="B242" s="197" t="s">
        <v>788</v>
      </c>
      <c r="C242" s="196" t="s">
        <v>790</v>
      </c>
      <c r="D242" s="196">
        <v>112.57</v>
      </c>
      <c r="E242" s="196">
        <v>37.869999999999997</v>
      </c>
    </row>
    <row r="243" spans="1:5" ht="15" customHeight="1">
      <c r="A243" s="201" t="s">
        <v>787</v>
      </c>
      <c r="B243" s="197" t="s">
        <v>788</v>
      </c>
      <c r="C243" s="196" t="s">
        <v>791</v>
      </c>
      <c r="D243" s="196">
        <v>112.57</v>
      </c>
      <c r="E243" s="196">
        <v>37.880000000000003</v>
      </c>
    </row>
    <row r="244" spans="1:5" ht="15" customHeight="1">
      <c r="A244" s="201" t="s">
        <v>787</v>
      </c>
      <c r="B244" s="197" t="s">
        <v>788</v>
      </c>
      <c r="C244" s="196" t="s">
        <v>792</v>
      </c>
      <c r="D244" s="196">
        <v>112.48</v>
      </c>
      <c r="E244" s="196">
        <v>37.93</v>
      </c>
    </row>
    <row r="245" spans="1:5" ht="15" customHeight="1">
      <c r="A245" s="201" t="s">
        <v>787</v>
      </c>
      <c r="B245" s="197" t="s">
        <v>788</v>
      </c>
      <c r="C245" s="196" t="s">
        <v>793</v>
      </c>
      <c r="D245" s="196">
        <v>112.52</v>
      </c>
      <c r="E245" s="196">
        <v>37.869999999999997</v>
      </c>
    </row>
    <row r="246" spans="1:5" ht="15" customHeight="1">
      <c r="A246" s="201" t="s">
        <v>787</v>
      </c>
      <c r="B246" s="197" t="s">
        <v>788</v>
      </c>
      <c r="C246" s="196" t="s">
        <v>794</v>
      </c>
      <c r="D246" s="196">
        <v>112.48</v>
      </c>
      <c r="E246" s="196">
        <v>37.729999999999997</v>
      </c>
    </row>
    <row r="247" spans="1:5" ht="15" customHeight="1">
      <c r="A247" s="201" t="s">
        <v>787</v>
      </c>
      <c r="B247" s="197" t="s">
        <v>788</v>
      </c>
      <c r="C247" s="196" t="s">
        <v>795</v>
      </c>
      <c r="D247" s="196">
        <v>112.35</v>
      </c>
      <c r="E247" s="196">
        <v>37.6</v>
      </c>
    </row>
    <row r="248" spans="1:5" ht="15" customHeight="1">
      <c r="A248" s="201" t="s">
        <v>787</v>
      </c>
      <c r="B248" s="197" t="s">
        <v>788</v>
      </c>
      <c r="C248" s="196" t="s">
        <v>796</v>
      </c>
      <c r="D248" s="196">
        <v>112.67</v>
      </c>
      <c r="E248" s="196">
        <v>38.07</v>
      </c>
    </row>
    <row r="249" spans="1:5" ht="15" customHeight="1">
      <c r="A249" s="201" t="s">
        <v>787</v>
      </c>
      <c r="B249" s="197" t="s">
        <v>788</v>
      </c>
      <c r="C249" s="196" t="s">
        <v>797</v>
      </c>
      <c r="D249" s="196">
        <v>111.78</v>
      </c>
      <c r="E249" s="196">
        <v>38.07</v>
      </c>
    </row>
    <row r="250" spans="1:5" ht="15" customHeight="1">
      <c r="A250" s="201" t="s">
        <v>787</v>
      </c>
      <c r="B250" s="197" t="s">
        <v>788</v>
      </c>
      <c r="C250" s="196" t="s">
        <v>798</v>
      </c>
      <c r="D250" s="196">
        <v>112.17</v>
      </c>
      <c r="E250" s="196">
        <v>37.92</v>
      </c>
    </row>
    <row r="251" spans="1:5" ht="15" customHeight="1">
      <c r="A251" s="201" t="s">
        <v>787</v>
      </c>
      <c r="B251" s="197" t="s">
        <v>799</v>
      </c>
      <c r="C251" s="196" t="s">
        <v>799</v>
      </c>
      <c r="D251" s="196">
        <v>113.3</v>
      </c>
      <c r="E251" s="196">
        <v>40.08</v>
      </c>
    </row>
    <row r="252" spans="1:5" ht="15" customHeight="1">
      <c r="A252" s="201" t="s">
        <v>787</v>
      </c>
      <c r="B252" s="197" t="s">
        <v>799</v>
      </c>
      <c r="C252" s="196" t="s">
        <v>800</v>
      </c>
      <c r="D252" s="196">
        <v>113.28</v>
      </c>
      <c r="E252" s="196">
        <v>40.08</v>
      </c>
    </row>
    <row r="253" spans="1:5" ht="15" customHeight="1">
      <c r="A253" s="201" t="s">
        <v>787</v>
      </c>
      <c r="B253" s="197" t="s">
        <v>799</v>
      </c>
      <c r="C253" s="196" t="s">
        <v>800</v>
      </c>
      <c r="D253" s="196">
        <v>113.6</v>
      </c>
      <c r="E253" s="196">
        <v>37.85</v>
      </c>
    </row>
    <row r="254" spans="1:5" ht="15" customHeight="1">
      <c r="A254" s="201" t="s">
        <v>787</v>
      </c>
      <c r="B254" s="197" t="s">
        <v>799</v>
      </c>
      <c r="C254" s="196" t="s">
        <v>800</v>
      </c>
      <c r="D254" s="196">
        <v>113.12</v>
      </c>
      <c r="E254" s="196">
        <v>36.22</v>
      </c>
    </row>
    <row r="255" spans="1:5" ht="15" customHeight="1">
      <c r="A255" s="201" t="s">
        <v>787</v>
      </c>
      <c r="B255" s="197" t="s">
        <v>799</v>
      </c>
      <c r="C255" s="196" t="s">
        <v>800</v>
      </c>
      <c r="D255" s="196">
        <v>112.83</v>
      </c>
      <c r="E255" s="196">
        <v>35.5</v>
      </c>
    </row>
    <row r="256" spans="1:5" ht="15" customHeight="1">
      <c r="A256" s="201" t="s">
        <v>787</v>
      </c>
      <c r="B256" s="197" t="s">
        <v>799</v>
      </c>
      <c r="C256" s="196" t="s">
        <v>801</v>
      </c>
      <c r="D256" s="196">
        <v>113.17</v>
      </c>
      <c r="E256" s="196">
        <v>40.03</v>
      </c>
    </row>
    <row r="257" spans="1:5" ht="15" customHeight="1">
      <c r="A257" s="201" t="s">
        <v>787</v>
      </c>
      <c r="B257" s="197" t="s">
        <v>799</v>
      </c>
      <c r="C257" s="196" t="s">
        <v>801</v>
      </c>
      <c r="D257" s="196">
        <v>113.57</v>
      </c>
      <c r="E257" s="196">
        <v>37.869999999999997</v>
      </c>
    </row>
    <row r="258" spans="1:5" ht="15" customHeight="1">
      <c r="A258" s="201" t="s">
        <v>787</v>
      </c>
      <c r="B258" s="197" t="s">
        <v>799</v>
      </c>
      <c r="C258" s="196" t="s">
        <v>802</v>
      </c>
      <c r="D258" s="196">
        <v>113.13</v>
      </c>
      <c r="E258" s="196">
        <v>40</v>
      </c>
    </row>
    <row r="259" spans="1:5" ht="15" customHeight="1">
      <c r="A259" s="201" t="s">
        <v>787</v>
      </c>
      <c r="B259" s="197" t="s">
        <v>799</v>
      </c>
      <c r="C259" s="196" t="s">
        <v>803</v>
      </c>
      <c r="D259" s="196">
        <v>113.15</v>
      </c>
      <c r="E259" s="196">
        <v>40.270000000000003</v>
      </c>
    </row>
    <row r="260" spans="1:5" ht="15" customHeight="1">
      <c r="A260" s="201" t="s">
        <v>787</v>
      </c>
      <c r="B260" s="197" t="s">
        <v>799</v>
      </c>
      <c r="C260" s="196" t="s">
        <v>804</v>
      </c>
      <c r="D260" s="196">
        <v>113.75</v>
      </c>
      <c r="E260" s="196">
        <v>40.369999999999997</v>
      </c>
    </row>
    <row r="261" spans="1:5" ht="15" customHeight="1">
      <c r="A261" s="201" t="s">
        <v>787</v>
      </c>
      <c r="B261" s="197" t="s">
        <v>799</v>
      </c>
      <c r="C261" s="196" t="s">
        <v>805</v>
      </c>
      <c r="D261" s="196">
        <v>114.08</v>
      </c>
      <c r="E261" s="196">
        <v>40.42</v>
      </c>
    </row>
    <row r="262" spans="1:5" ht="15" customHeight="1">
      <c r="A262" s="201" t="s">
        <v>787</v>
      </c>
      <c r="B262" s="197" t="s">
        <v>799</v>
      </c>
      <c r="C262" s="196" t="s">
        <v>806</v>
      </c>
      <c r="D262" s="196">
        <v>114.28</v>
      </c>
      <c r="E262" s="196">
        <v>39.770000000000003</v>
      </c>
    </row>
    <row r="263" spans="1:5" ht="15" customHeight="1">
      <c r="A263" s="201" t="s">
        <v>787</v>
      </c>
      <c r="B263" s="197" t="s">
        <v>799</v>
      </c>
      <c r="C263" s="196" t="s">
        <v>807</v>
      </c>
      <c r="D263" s="196">
        <v>114.23</v>
      </c>
      <c r="E263" s="196">
        <v>39.43</v>
      </c>
    </row>
    <row r="264" spans="1:5" ht="15" customHeight="1">
      <c r="A264" s="201" t="s">
        <v>787</v>
      </c>
      <c r="B264" s="197" t="s">
        <v>799</v>
      </c>
      <c r="C264" s="196" t="s">
        <v>808</v>
      </c>
      <c r="D264" s="196">
        <v>113.68</v>
      </c>
      <c r="E264" s="196">
        <v>39.700000000000003</v>
      </c>
    </row>
    <row r="265" spans="1:5" ht="15" customHeight="1">
      <c r="A265" s="201" t="s">
        <v>787</v>
      </c>
      <c r="B265" s="197" t="s">
        <v>799</v>
      </c>
      <c r="C265" s="196" t="s">
        <v>809</v>
      </c>
      <c r="D265" s="196">
        <v>112.7</v>
      </c>
      <c r="E265" s="196">
        <v>40</v>
      </c>
    </row>
    <row r="266" spans="1:5" ht="15" customHeight="1">
      <c r="A266" s="201" t="s">
        <v>787</v>
      </c>
      <c r="B266" s="197" t="s">
        <v>799</v>
      </c>
      <c r="C266" s="196" t="s">
        <v>810</v>
      </c>
      <c r="D266" s="196">
        <v>113.6</v>
      </c>
      <c r="E266" s="196">
        <v>40.03</v>
      </c>
    </row>
    <row r="267" spans="1:5" ht="15" customHeight="1">
      <c r="A267" s="201" t="s">
        <v>787</v>
      </c>
      <c r="B267" s="197" t="s">
        <v>811</v>
      </c>
      <c r="C267" s="196" t="s">
        <v>811</v>
      </c>
      <c r="D267" s="196">
        <v>113.57</v>
      </c>
      <c r="E267" s="196">
        <v>37.85</v>
      </c>
    </row>
    <row r="268" spans="1:5" ht="15" customHeight="1">
      <c r="A268" s="201" t="s">
        <v>787</v>
      </c>
      <c r="B268" s="197" t="s">
        <v>811</v>
      </c>
      <c r="C268" s="196" t="s">
        <v>800</v>
      </c>
      <c r="D268" s="196">
        <v>113.28</v>
      </c>
      <c r="E268" s="196">
        <v>40.08</v>
      </c>
    </row>
    <row r="269" spans="1:5" ht="15" customHeight="1">
      <c r="A269" s="201" t="s">
        <v>787</v>
      </c>
      <c r="B269" s="197" t="s">
        <v>811</v>
      </c>
      <c r="C269" s="196" t="s">
        <v>800</v>
      </c>
      <c r="D269" s="196">
        <v>113.6</v>
      </c>
      <c r="E269" s="196">
        <v>37.85</v>
      </c>
    </row>
    <row r="270" spans="1:5" ht="15" customHeight="1">
      <c r="A270" s="201" t="s">
        <v>787</v>
      </c>
      <c r="B270" s="197" t="s">
        <v>811</v>
      </c>
      <c r="C270" s="196" t="s">
        <v>800</v>
      </c>
      <c r="D270" s="196">
        <v>113.12</v>
      </c>
      <c r="E270" s="196">
        <v>36.22</v>
      </c>
    </row>
    <row r="271" spans="1:5" ht="15" customHeight="1">
      <c r="A271" s="201" t="s">
        <v>787</v>
      </c>
      <c r="B271" s="197" t="s">
        <v>811</v>
      </c>
      <c r="C271" s="196" t="s">
        <v>800</v>
      </c>
      <c r="D271" s="196">
        <v>112.83</v>
      </c>
      <c r="E271" s="196">
        <v>35.5</v>
      </c>
    </row>
    <row r="272" spans="1:5" ht="15" customHeight="1">
      <c r="A272" s="201" t="s">
        <v>787</v>
      </c>
      <c r="B272" s="197" t="s">
        <v>811</v>
      </c>
      <c r="C272" s="196" t="s">
        <v>801</v>
      </c>
      <c r="D272" s="196">
        <v>113.17</v>
      </c>
      <c r="E272" s="196">
        <v>40.03</v>
      </c>
    </row>
    <row r="273" spans="1:5" ht="15" customHeight="1">
      <c r="A273" s="201" t="s">
        <v>787</v>
      </c>
      <c r="B273" s="197" t="s">
        <v>811</v>
      </c>
      <c r="C273" s="196" t="s">
        <v>801</v>
      </c>
      <c r="D273" s="196">
        <v>113.57</v>
      </c>
      <c r="E273" s="196">
        <v>37.869999999999997</v>
      </c>
    </row>
    <row r="274" spans="1:5" ht="15" customHeight="1">
      <c r="A274" s="201" t="s">
        <v>787</v>
      </c>
      <c r="B274" s="197" t="s">
        <v>811</v>
      </c>
      <c r="C274" s="196" t="s">
        <v>812</v>
      </c>
      <c r="D274" s="196">
        <v>113.58</v>
      </c>
      <c r="E274" s="196">
        <v>37.93</v>
      </c>
    </row>
    <row r="275" spans="1:5" ht="15" customHeight="1">
      <c r="A275" s="201" t="s">
        <v>787</v>
      </c>
      <c r="B275" s="197" t="s">
        <v>811</v>
      </c>
      <c r="C275" s="196" t="s">
        <v>812</v>
      </c>
      <c r="D275" s="196">
        <v>113.12</v>
      </c>
      <c r="E275" s="196">
        <v>36.200000000000003</v>
      </c>
    </row>
    <row r="276" spans="1:5" ht="15" customHeight="1">
      <c r="A276" s="201" t="s">
        <v>787</v>
      </c>
      <c r="B276" s="197" t="s">
        <v>811</v>
      </c>
      <c r="C276" s="196" t="s">
        <v>813</v>
      </c>
      <c r="D276" s="196">
        <v>113.62</v>
      </c>
      <c r="E276" s="196">
        <v>37.799999999999997</v>
      </c>
    </row>
    <row r="277" spans="1:5" ht="15" customHeight="1">
      <c r="A277" s="201" t="s">
        <v>787</v>
      </c>
      <c r="B277" s="197" t="s">
        <v>811</v>
      </c>
      <c r="C277" s="196" t="s">
        <v>814</v>
      </c>
      <c r="D277" s="196">
        <v>113.4</v>
      </c>
      <c r="E277" s="196">
        <v>38.08</v>
      </c>
    </row>
    <row r="278" spans="1:5" ht="15" customHeight="1">
      <c r="A278" s="201" t="s">
        <v>787</v>
      </c>
      <c r="B278" s="197" t="s">
        <v>815</v>
      </c>
      <c r="C278" s="196" t="s">
        <v>815</v>
      </c>
      <c r="D278" s="196">
        <v>113.12</v>
      </c>
      <c r="E278" s="196">
        <v>36.200000000000003</v>
      </c>
    </row>
    <row r="279" spans="1:5" ht="15" customHeight="1">
      <c r="A279" s="201" t="s">
        <v>787</v>
      </c>
      <c r="B279" s="197" t="s">
        <v>815</v>
      </c>
      <c r="C279" s="196" t="s">
        <v>800</v>
      </c>
      <c r="D279" s="196">
        <v>113.28</v>
      </c>
      <c r="E279" s="196">
        <v>40.08</v>
      </c>
    </row>
    <row r="280" spans="1:5" ht="15" customHeight="1">
      <c r="A280" s="201" t="s">
        <v>787</v>
      </c>
      <c r="B280" s="197" t="s">
        <v>815</v>
      </c>
      <c r="C280" s="196" t="s">
        <v>800</v>
      </c>
      <c r="D280" s="196">
        <v>113.6</v>
      </c>
      <c r="E280" s="196">
        <v>37.85</v>
      </c>
    </row>
    <row r="281" spans="1:5" ht="15" customHeight="1">
      <c r="A281" s="201" t="s">
        <v>787</v>
      </c>
      <c r="B281" s="197" t="s">
        <v>815</v>
      </c>
      <c r="C281" s="196" t="s">
        <v>800</v>
      </c>
      <c r="D281" s="196">
        <v>113.12</v>
      </c>
      <c r="E281" s="196">
        <v>36.22</v>
      </c>
    </row>
    <row r="282" spans="1:5" ht="15" customHeight="1">
      <c r="A282" s="201" t="s">
        <v>787</v>
      </c>
      <c r="B282" s="197" t="s">
        <v>815</v>
      </c>
      <c r="C282" s="196" t="s">
        <v>800</v>
      </c>
      <c r="D282" s="196">
        <v>112.83</v>
      </c>
      <c r="E282" s="196">
        <v>35.5</v>
      </c>
    </row>
    <row r="283" spans="1:5" ht="15" customHeight="1">
      <c r="A283" s="201" t="s">
        <v>787</v>
      </c>
      <c r="B283" s="197" t="s">
        <v>815</v>
      </c>
      <c r="C283" s="196" t="s">
        <v>812</v>
      </c>
      <c r="D283" s="196">
        <v>113.58</v>
      </c>
      <c r="E283" s="196">
        <v>37.93</v>
      </c>
    </row>
    <row r="284" spans="1:5" ht="15" customHeight="1">
      <c r="A284" s="201" t="s">
        <v>787</v>
      </c>
      <c r="B284" s="197" t="s">
        <v>815</v>
      </c>
      <c r="C284" s="196" t="s">
        <v>812</v>
      </c>
      <c r="D284" s="196">
        <v>113.12</v>
      </c>
      <c r="E284" s="196">
        <v>36.200000000000003</v>
      </c>
    </row>
    <row r="285" spans="1:5" ht="15" customHeight="1">
      <c r="A285" s="201" t="s">
        <v>787</v>
      </c>
      <c r="B285" s="197" t="s">
        <v>815</v>
      </c>
      <c r="C285" s="196" t="s">
        <v>816</v>
      </c>
      <c r="D285" s="196">
        <v>113.03</v>
      </c>
      <c r="E285" s="196">
        <v>36.049999999999997</v>
      </c>
    </row>
    <row r="286" spans="1:5" ht="15" customHeight="1">
      <c r="A286" s="201" t="s">
        <v>787</v>
      </c>
      <c r="B286" s="197" t="s">
        <v>815</v>
      </c>
      <c r="C286" s="196" t="s">
        <v>817</v>
      </c>
      <c r="D286" s="196">
        <v>113.05</v>
      </c>
      <c r="E286" s="196">
        <v>36.53</v>
      </c>
    </row>
    <row r="287" spans="1:5" ht="15" customHeight="1">
      <c r="A287" s="201" t="s">
        <v>787</v>
      </c>
      <c r="B287" s="197" t="s">
        <v>815</v>
      </c>
      <c r="C287" s="196" t="s">
        <v>818</v>
      </c>
      <c r="D287" s="196">
        <v>112.88</v>
      </c>
      <c r="E287" s="196">
        <v>36.32</v>
      </c>
    </row>
    <row r="288" spans="1:5" ht="15" customHeight="1">
      <c r="A288" s="201" t="s">
        <v>787</v>
      </c>
      <c r="B288" s="197" t="s">
        <v>815</v>
      </c>
      <c r="C288" s="196" t="s">
        <v>819</v>
      </c>
      <c r="D288" s="196">
        <v>113.43</v>
      </c>
      <c r="E288" s="196">
        <v>36.200000000000003</v>
      </c>
    </row>
    <row r="289" spans="1:5" ht="15" customHeight="1">
      <c r="A289" s="201" t="s">
        <v>787</v>
      </c>
      <c r="B289" s="197" t="s">
        <v>815</v>
      </c>
      <c r="C289" s="196" t="s">
        <v>820</v>
      </c>
      <c r="D289" s="196">
        <v>113.38</v>
      </c>
      <c r="E289" s="196">
        <v>36.5</v>
      </c>
    </row>
    <row r="290" spans="1:5" ht="15" customHeight="1">
      <c r="A290" s="201" t="s">
        <v>787</v>
      </c>
      <c r="B290" s="197" t="s">
        <v>815</v>
      </c>
      <c r="C290" s="196" t="s">
        <v>821</v>
      </c>
      <c r="D290" s="196">
        <v>113.2</v>
      </c>
      <c r="E290" s="196">
        <v>36.119999999999997</v>
      </c>
    </row>
    <row r="291" spans="1:5" ht="15" customHeight="1">
      <c r="A291" s="201" t="s">
        <v>787</v>
      </c>
      <c r="B291" s="197" t="s">
        <v>815</v>
      </c>
      <c r="C291" s="196" t="s">
        <v>822</v>
      </c>
      <c r="D291" s="196">
        <v>112.87</v>
      </c>
      <c r="E291" s="196">
        <v>36.119999999999997</v>
      </c>
    </row>
    <row r="292" spans="1:5" ht="15" customHeight="1">
      <c r="A292" s="201" t="s">
        <v>787</v>
      </c>
      <c r="B292" s="197" t="s">
        <v>815</v>
      </c>
      <c r="C292" s="196" t="s">
        <v>823</v>
      </c>
      <c r="D292" s="196">
        <v>112.85</v>
      </c>
      <c r="E292" s="196">
        <v>36.83</v>
      </c>
    </row>
    <row r="293" spans="1:5" ht="15" customHeight="1">
      <c r="A293" s="201" t="s">
        <v>787</v>
      </c>
      <c r="B293" s="197" t="s">
        <v>815</v>
      </c>
      <c r="C293" s="196" t="s">
        <v>824</v>
      </c>
      <c r="D293" s="196">
        <v>112.7</v>
      </c>
      <c r="E293" s="196">
        <v>36.75</v>
      </c>
    </row>
    <row r="294" spans="1:5" ht="15" customHeight="1">
      <c r="A294" s="201" t="s">
        <v>787</v>
      </c>
      <c r="B294" s="197" t="s">
        <v>815</v>
      </c>
      <c r="C294" s="196" t="s">
        <v>825</v>
      </c>
      <c r="D294" s="196">
        <v>112.33</v>
      </c>
      <c r="E294" s="196">
        <v>36.5</v>
      </c>
    </row>
    <row r="295" spans="1:5" ht="15" customHeight="1">
      <c r="A295" s="201" t="s">
        <v>787</v>
      </c>
      <c r="B295" s="197" t="s">
        <v>815</v>
      </c>
      <c r="C295" s="196" t="s">
        <v>826</v>
      </c>
      <c r="D295" s="196">
        <v>113.22</v>
      </c>
      <c r="E295" s="196">
        <v>36.33</v>
      </c>
    </row>
    <row r="296" spans="1:5" ht="15" customHeight="1">
      <c r="A296" s="201" t="s">
        <v>787</v>
      </c>
      <c r="B296" s="197" t="s">
        <v>827</v>
      </c>
      <c r="C296" s="196" t="s">
        <v>827</v>
      </c>
      <c r="D296" s="196">
        <v>112.83</v>
      </c>
      <c r="E296" s="196">
        <v>35.5</v>
      </c>
    </row>
    <row r="297" spans="1:5" ht="15" customHeight="1">
      <c r="A297" s="201" t="s">
        <v>787</v>
      </c>
      <c r="B297" s="197" t="s">
        <v>827</v>
      </c>
      <c r="C297" s="196" t="s">
        <v>800</v>
      </c>
      <c r="D297" s="196">
        <v>113.28</v>
      </c>
      <c r="E297" s="196">
        <v>40.08</v>
      </c>
    </row>
    <row r="298" spans="1:5" ht="15" customHeight="1">
      <c r="A298" s="201" t="s">
        <v>787</v>
      </c>
      <c r="B298" s="197" t="s">
        <v>827</v>
      </c>
      <c r="C298" s="196" t="s">
        <v>800</v>
      </c>
      <c r="D298" s="196">
        <v>113.6</v>
      </c>
      <c r="E298" s="196">
        <v>37.85</v>
      </c>
    </row>
    <row r="299" spans="1:5" ht="15" customHeight="1">
      <c r="A299" s="201" t="s">
        <v>787</v>
      </c>
      <c r="B299" s="197" t="s">
        <v>827</v>
      </c>
      <c r="C299" s="196" t="s">
        <v>800</v>
      </c>
      <c r="D299" s="196">
        <v>113.12</v>
      </c>
      <c r="E299" s="196">
        <v>36.22</v>
      </c>
    </row>
    <row r="300" spans="1:5" ht="15" customHeight="1">
      <c r="A300" s="201" t="s">
        <v>787</v>
      </c>
      <c r="B300" s="197" t="s">
        <v>827</v>
      </c>
      <c r="C300" s="196" t="s">
        <v>800</v>
      </c>
      <c r="D300" s="196">
        <v>112.83</v>
      </c>
      <c r="E300" s="196">
        <v>35.5</v>
      </c>
    </row>
    <row r="301" spans="1:5" ht="15" customHeight="1">
      <c r="A301" s="201" t="s">
        <v>787</v>
      </c>
      <c r="B301" s="197" t="s">
        <v>827</v>
      </c>
      <c r="C301" s="196" t="s">
        <v>828</v>
      </c>
      <c r="D301" s="196">
        <v>112.18</v>
      </c>
      <c r="E301" s="196">
        <v>35.68</v>
      </c>
    </row>
    <row r="302" spans="1:5" ht="15" customHeight="1">
      <c r="A302" s="201" t="s">
        <v>787</v>
      </c>
      <c r="B302" s="197" t="s">
        <v>827</v>
      </c>
      <c r="C302" s="196" t="s">
        <v>829</v>
      </c>
      <c r="D302" s="196">
        <v>112.42</v>
      </c>
      <c r="E302" s="196">
        <v>35.479999999999997</v>
      </c>
    </row>
    <row r="303" spans="1:5" ht="15" customHeight="1">
      <c r="A303" s="201" t="s">
        <v>787</v>
      </c>
      <c r="B303" s="197" t="s">
        <v>827</v>
      </c>
      <c r="C303" s="196" t="s">
        <v>830</v>
      </c>
      <c r="D303" s="196">
        <v>113.27</v>
      </c>
      <c r="E303" s="196">
        <v>35.78</v>
      </c>
    </row>
    <row r="304" spans="1:5" ht="15" customHeight="1">
      <c r="A304" s="201" t="s">
        <v>787</v>
      </c>
      <c r="B304" s="197" t="s">
        <v>827</v>
      </c>
      <c r="C304" s="196" t="s">
        <v>831</v>
      </c>
      <c r="D304" s="196">
        <v>112.83</v>
      </c>
      <c r="E304" s="196">
        <v>35.5</v>
      </c>
    </row>
    <row r="305" spans="1:5" ht="15" customHeight="1">
      <c r="A305" s="201" t="s">
        <v>787</v>
      </c>
      <c r="B305" s="197" t="s">
        <v>827</v>
      </c>
      <c r="C305" s="196" t="s">
        <v>832</v>
      </c>
      <c r="D305" s="196">
        <v>112.92</v>
      </c>
      <c r="E305" s="196">
        <v>35.799999999999997</v>
      </c>
    </row>
    <row r="306" spans="1:5" ht="15" customHeight="1">
      <c r="A306" s="201" t="s">
        <v>787</v>
      </c>
      <c r="B306" s="197" t="s">
        <v>833</v>
      </c>
      <c r="C306" s="196" t="s">
        <v>833</v>
      </c>
      <c r="D306" s="196">
        <v>112.43</v>
      </c>
      <c r="E306" s="196">
        <v>39.33</v>
      </c>
    </row>
    <row r="307" spans="1:5" ht="15" customHeight="1">
      <c r="A307" s="201" t="s">
        <v>787</v>
      </c>
      <c r="B307" s="197" t="s">
        <v>833</v>
      </c>
      <c r="C307" s="196" t="s">
        <v>834</v>
      </c>
      <c r="D307" s="196">
        <v>112.43</v>
      </c>
      <c r="E307" s="196">
        <v>39.33</v>
      </c>
    </row>
    <row r="308" spans="1:5" ht="15" customHeight="1">
      <c r="A308" s="201" t="s">
        <v>787</v>
      </c>
      <c r="B308" s="197" t="s">
        <v>833</v>
      </c>
      <c r="C308" s="196" t="s">
        <v>835</v>
      </c>
      <c r="D308" s="196">
        <v>112.82</v>
      </c>
      <c r="E308" s="196">
        <v>39.520000000000003</v>
      </c>
    </row>
    <row r="309" spans="1:5" ht="15" customHeight="1">
      <c r="A309" s="201" t="s">
        <v>787</v>
      </c>
      <c r="B309" s="197" t="s">
        <v>833</v>
      </c>
      <c r="C309" s="196" t="s">
        <v>836</v>
      </c>
      <c r="D309" s="196">
        <v>113.18</v>
      </c>
      <c r="E309" s="196">
        <v>39.549999999999997</v>
      </c>
    </row>
    <row r="310" spans="1:5" ht="15" customHeight="1">
      <c r="A310" s="201" t="s">
        <v>787</v>
      </c>
      <c r="B310" s="197" t="s">
        <v>833</v>
      </c>
      <c r="C310" s="196" t="s">
        <v>837</v>
      </c>
      <c r="D310" s="196">
        <v>112.47</v>
      </c>
      <c r="E310" s="196">
        <v>39.979999999999997</v>
      </c>
    </row>
    <row r="311" spans="1:5" ht="15" customHeight="1">
      <c r="A311" s="201" t="s">
        <v>787</v>
      </c>
      <c r="B311" s="197" t="s">
        <v>833</v>
      </c>
      <c r="C311" s="196" t="s">
        <v>838</v>
      </c>
      <c r="D311" s="196">
        <v>113.08</v>
      </c>
      <c r="E311" s="196">
        <v>39.83</v>
      </c>
    </row>
    <row r="312" spans="1:5" ht="15" customHeight="1">
      <c r="A312" s="201" t="s">
        <v>787</v>
      </c>
      <c r="B312" s="197" t="s">
        <v>839</v>
      </c>
      <c r="C312" s="196" t="s">
        <v>839</v>
      </c>
      <c r="D312" s="196">
        <v>112.75</v>
      </c>
      <c r="E312" s="196">
        <v>37.68</v>
      </c>
    </row>
    <row r="313" spans="1:5" ht="15" customHeight="1">
      <c r="A313" s="201" t="s">
        <v>787</v>
      </c>
      <c r="B313" s="197" t="s">
        <v>839</v>
      </c>
      <c r="C313" s="196" t="s">
        <v>840</v>
      </c>
      <c r="D313" s="196">
        <v>112.75</v>
      </c>
      <c r="E313" s="196">
        <v>37.68</v>
      </c>
    </row>
    <row r="314" spans="1:5" ht="15" customHeight="1">
      <c r="A314" s="201" t="s">
        <v>787</v>
      </c>
      <c r="B314" s="197" t="s">
        <v>839</v>
      </c>
      <c r="C314" s="196" t="s">
        <v>841</v>
      </c>
      <c r="D314" s="196">
        <v>112.97</v>
      </c>
      <c r="E314" s="196">
        <v>37.07</v>
      </c>
    </row>
    <row r="315" spans="1:5" ht="15" customHeight="1">
      <c r="A315" s="201" t="s">
        <v>787</v>
      </c>
      <c r="B315" s="197" t="s">
        <v>839</v>
      </c>
      <c r="C315" s="196" t="s">
        <v>842</v>
      </c>
      <c r="D315" s="196">
        <v>113.37</v>
      </c>
      <c r="E315" s="196">
        <v>37.07</v>
      </c>
    </row>
    <row r="316" spans="1:5" ht="15" customHeight="1">
      <c r="A316" s="201" t="s">
        <v>787</v>
      </c>
      <c r="B316" s="197" t="s">
        <v>839</v>
      </c>
      <c r="C316" s="196" t="s">
        <v>843</v>
      </c>
      <c r="D316" s="196">
        <v>113.57</v>
      </c>
      <c r="E316" s="196">
        <v>37.33</v>
      </c>
    </row>
    <row r="317" spans="1:5" ht="15" customHeight="1">
      <c r="A317" s="201" t="s">
        <v>787</v>
      </c>
      <c r="B317" s="197" t="s">
        <v>839</v>
      </c>
      <c r="C317" s="196" t="s">
        <v>844</v>
      </c>
      <c r="D317" s="196">
        <v>113.7</v>
      </c>
      <c r="E317" s="196">
        <v>37.619999999999997</v>
      </c>
    </row>
    <row r="318" spans="1:5" ht="15" customHeight="1">
      <c r="A318" s="201" t="s">
        <v>787</v>
      </c>
      <c r="B318" s="197" t="s">
        <v>839</v>
      </c>
      <c r="C318" s="196" t="s">
        <v>845</v>
      </c>
      <c r="D318" s="196">
        <v>113.18</v>
      </c>
      <c r="E318" s="196">
        <v>37.880000000000003</v>
      </c>
    </row>
    <row r="319" spans="1:5" ht="15" customHeight="1">
      <c r="A319" s="201" t="s">
        <v>787</v>
      </c>
      <c r="B319" s="197" t="s">
        <v>839</v>
      </c>
      <c r="C319" s="196" t="s">
        <v>846</v>
      </c>
      <c r="D319" s="196">
        <v>112.55</v>
      </c>
      <c r="E319" s="196">
        <v>37.42</v>
      </c>
    </row>
    <row r="320" spans="1:5" ht="15" customHeight="1">
      <c r="A320" s="201" t="s">
        <v>787</v>
      </c>
      <c r="B320" s="197" t="s">
        <v>839</v>
      </c>
      <c r="C320" s="196" t="s">
        <v>847</v>
      </c>
      <c r="D320" s="196">
        <v>112.33</v>
      </c>
      <c r="E320" s="196">
        <v>37.35</v>
      </c>
    </row>
    <row r="321" spans="1:5" ht="15" customHeight="1">
      <c r="A321" s="201" t="s">
        <v>787</v>
      </c>
      <c r="B321" s="197" t="s">
        <v>839</v>
      </c>
      <c r="C321" s="196" t="s">
        <v>848</v>
      </c>
      <c r="D321" s="196">
        <v>112.17</v>
      </c>
      <c r="E321" s="196">
        <v>37.18</v>
      </c>
    </row>
    <row r="322" spans="1:5" ht="15" customHeight="1">
      <c r="A322" s="201" t="s">
        <v>787</v>
      </c>
      <c r="B322" s="197" t="s">
        <v>839</v>
      </c>
      <c r="C322" s="196" t="s">
        <v>849</v>
      </c>
      <c r="D322" s="196">
        <v>111.77</v>
      </c>
      <c r="E322" s="196">
        <v>36.85</v>
      </c>
    </row>
    <row r="323" spans="1:5" ht="15" customHeight="1">
      <c r="A323" s="201" t="s">
        <v>787</v>
      </c>
      <c r="B323" s="197" t="s">
        <v>839</v>
      </c>
      <c r="C323" s="196" t="s">
        <v>850</v>
      </c>
      <c r="D323" s="196">
        <v>111.92</v>
      </c>
      <c r="E323" s="196">
        <v>37.03</v>
      </c>
    </row>
    <row r="324" spans="1:5" ht="15" customHeight="1">
      <c r="A324" s="201" t="s">
        <v>787</v>
      </c>
      <c r="B324" s="197" t="s">
        <v>851</v>
      </c>
      <c r="C324" s="196" t="s">
        <v>851</v>
      </c>
      <c r="D324" s="196">
        <v>110.98</v>
      </c>
      <c r="E324" s="196">
        <v>35.020000000000003</v>
      </c>
    </row>
    <row r="325" spans="1:5" ht="15" customHeight="1">
      <c r="A325" s="201" t="s">
        <v>787</v>
      </c>
      <c r="B325" s="197" t="s">
        <v>851</v>
      </c>
      <c r="C325" s="196" t="s">
        <v>852</v>
      </c>
      <c r="D325" s="196">
        <v>110.98</v>
      </c>
      <c r="E325" s="196">
        <v>35.020000000000003</v>
      </c>
    </row>
    <row r="326" spans="1:5" ht="15" customHeight="1">
      <c r="A326" s="201" t="s">
        <v>787</v>
      </c>
      <c r="B326" s="197" t="s">
        <v>851</v>
      </c>
      <c r="C326" s="196" t="s">
        <v>853</v>
      </c>
      <c r="D326" s="196">
        <v>110.77</v>
      </c>
      <c r="E326" s="196">
        <v>35.15</v>
      </c>
    </row>
    <row r="327" spans="1:5" ht="15" customHeight="1">
      <c r="A327" s="201" t="s">
        <v>787</v>
      </c>
      <c r="B327" s="197" t="s">
        <v>851</v>
      </c>
      <c r="C327" s="196" t="s">
        <v>854</v>
      </c>
      <c r="D327" s="196">
        <v>110.83</v>
      </c>
      <c r="E327" s="196">
        <v>35.42</v>
      </c>
    </row>
    <row r="328" spans="1:5" ht="15" customHeight="1">
      <c r="A328" s="201" t="s">
        <v>787</v>
      </c>
      <c r="B328" s="197" t="s">
        <v>851</v>
      </c>
      <c r="C328" s="196" t="s">
        <v>855</v>
      </c>
      <c r="D328" s="196">
        <v>111.22</v>
      </c>
      <c r="E328" s="196">
        <v>35.35</v>
      </c>
    </row>
    <row r="329" spans="1:5" ht="15" customHeight="1">
      <c r="A329" s="201" t="s">
        <v>787</v>
      </c>
      <c r="B329" s="197" t="s">
        <v>851</v>
      </c>
      <c r="C329" s="196" t="s">
        <v>856</v>
      </c>
      <c r="D329" s="196">
        <v>110.97</v>
      </c>
      <c r="E329" s="196">
        <v>35.6</v>
      </c>
    </row>
    <row r="330" spans="1:5" ht="15" customHeight="1">
      <c r="A330" s="201" t="s">
        <v>787</v>
      </c>
      <c r="B330" s="197" t="s">
        <v>851</v>
      </c>
      <c r="C330" s="196" t="s">
        <v>857</v>
      </c>
      <c r="D330" s="196">
        <v>111.22</v>
      </c>
      <c r="E330" s="196">
        <v>35.619999999999997</v>
      </c>
    </row>
    <row r="331" spans="1:5" ht="15" customHeight="1">
      <c r="A331" s="201" t="s">
        <v>787</v>
      </c>
      <c r="B331" s="197" t="s">
        <v>851</v>
      </c>
      <c r="C331" s="196" t="s">
        <v>858</v>
      </c>
      <c r="D331" s="196">
        <v>111.57</v>
      </c>
      <c r="E331" s="196">
        <v>35.479999999999997</v>
      </c>
    </row>
    <row r="332" spans="1:5" ht="15" customHeight="1">
      <c r="A332" s="201" t="s">
        <v>787</v>
      </c>
      <c r="B332" s="197" t="s">
        <v>851</v>
      </c>
      <c r="C332" s="196" t="s">
        <v>859</v>
      </c>
      <c r="D332" s="196">
        <v>111.67</v>
      </c>
      <c r="E332" s="196">
        <v>35.299999999999997</v>
      </c>
    </row>
    <row r="333" spans="1:5" ht="15" customHeight="1">
      <c r="A333" s="201" t="s">
        <v>787</v>
      </c>
      <c r="B333" s="197" t="s">
        <v>851</v>
      </c>
      <c r="C333" s="196" t="s">
        <v>860</v>
      </c>
      <c r="D333" s="196">
        <v>111.22</v>
      </c>
      <c r="E333" s="196">
        <v>35.15</v>
      </c>
    </row>
    <row r="334" spans="1:5" ht="15" customHeight="1">
      <c r="A334" s="201" t="s">
        <v>787</v>
      </c>
      <c r="B334" s="197" t="s">
        <v>851</v>
      </c>
      <c r="C334" s="196" t="s">
        <v>861</v>
      </c>
      <c r="D334" s="196">
        <v>111.22</v>
      </c>
      <c r="E334" s="196">
        <v>34.83</v>
      </c>
    </row>
    <row r="335" spans="1:5" ht="15" customHeight="1">
      <c r="A335" s="201" t="s">
        <v>787</v>
      </c>
      <c r="B335" s="197" t="s">
        <v>851</v>
      </c>
      <c r="C335" s="196" t="s">
        <v>862</v>
      </c>
      <c r="D335" s="196">
        <v>110.68</v>
      </c>
      <c r="E335" s="196">
        <v>34.700000000000003</v>
      </c>
    </row>
    <row r="336" spans="1:5" ht="15" customHeight="1">
      <c r="A336" s="201" t="s">
        <v>787</v>
      </c>
      <c r="B336" s="197" t="s">
        <v>851</v>
      </c>
      <c r="C336" s="196" t="s">
        <v>863</v>
      </c>
      <c r="D336" s="196">
        <v>110.7</v>
      </c>
      <c r="E336" s="196">
        <v>35.6</v>
      </c>
    </row>
    <row r="337" spans="1:5" ht="15" customHeight="1">
      <c r="A337" s="201" t="s">
        <v>787</v>
      </c>
      <c r="B337" s="197" t="s">
        <v>864</v>
      </c>
      <c r="C337" s="196" t="s">
        <v>864</v>
      </c>
      <c r="D337" s="196">
        <v>112.73</v>
      </c>
      <c r="E337" s="196">
        <v>38.42</v>
      </c>
    </row>
    <row r="338" spans="1:5" ht="15" customHeight="1">
      <c r="A338" s="201" t="s">
        <v>787</v>
      </c>
      <c r="B338" s="197" t="s">
        <v>864</v>
      </c>
      <c r="C338" s="196" t="s">
        <v>865</v>
      </c>
      <c r="D338" s="196">
        <v>112.73</v>
      </c>
      <c r="E338" s="196">
        <v>38.42</v>
      </c>
    </row>
    <row r="339" spans="1:5" ht="15" customHeight="1">
      <c r="A339" s="201" t="s">
        <v>787</v>
      </c>
      <c r="B339" s="197" t="s">
        <v>864</v>
      </c>
      <c r="C339" s="196" t="s">
        <v>866</v>
      </c>
      <c r="D339" s="196">
        <v>112.95</v>
      </c>
      <c r="E339" s="196">
        <v>38.479999999999997</v>
      </c>
    </row>
    <row r="340" spans="1:5" ht="15" customHeight="1">
      <c r="A340" s="201" t="s">
        <v>787</v>
      </c>
      <c r="B340" s="197" t="s">
        <v>864</v>
      </c>
      <c r="C340" s="196" t="s">
        <v>867</v>
      </c>
      <c r="D340" s="196">
        <v>113.25</v>
      </c>
      <c r="E340" s="196">
        <v>38.729999999999997</v>
      </c>
    </row>
    <row r="341" spans="1:5" ht="15" customHeight="1">
      <c r="A341" s="201" t="s">
        <v>787</v>
      </c>
      <c r="B341" s="197" t="s">
        <v>864</v>
      </c>
      <c r="C341" s="196" t="s">
        <v>868</v>
      </c>
      <c r="D341" s="196">
        <v>112.95</v>
      </c>
      <c r="E341" s="196">
        <v>39.07</v>
      </c>
    </row>
    <row r="342" spans="1:5" ht="15" customHeight="1">
      <c r="A342" s="201" t="s">
        <v>787</v>
      </c>
      <c r="B342" s="197" t="s">
        <v>864</v>
      </c>
      <c r="C342" s="196" t="s">
        <v>869</v>
      </c>
      <c r="D342" s="196">
        <v>113.25</v>
      </c>
      <c r="E342" s="196">
        <v>39.18</v>
      </c>
    </row>
    <row r="343" spans="1:5" ht="15" customHeight="1">
      <c r="A343" s="201" t="s">
        <v>787</v>
      </c>
      <c r="B343" s="197" t="s">
        <v>864</v>
      </c>
      <c r="C343" s="196" t="s">
        <v>870</v>
      </c>
      <c r="D343" s="196">
        <v>112.3</v>
      </c>
      <c r="E343" s="196">
        <v>39</v>
      </c>
    </row>
    <row r="344" spans="1:5" ht="15" customHeight="1">
      <c r="A344" s="201" t="s">
        <v>787</v>
      </c>
      <c r="B344" s="197" t="s">
        <v>864</v>
      </c>
      <c r="C344" s="196" t="s">
        <v>871</v>
      </c>
      <c r="D344" s="196">
        <v>111.93</v>
      </c>
      <c r="E344" s="196">
        <v>38.369999999999997</v>
      </c>
    </row>
    <row r="345" spans="1:5" ht="15" customHeight="1">
      <c r="A345" s="201" t="s">
        <v>787</v>
      </c>
      <c r="B345" s="197" t="s">
        <v>864</v>
      </c>
      <c r="C345" s="196" t="s">
        <v>872</v>
      </c>
      <c r="D345" s="196">
        <v>112.2</v>
      </c>
      <c r="E345" s="196">
        <v>39.08</v>
      </c>
    </row>
    <row r="346" spans="1:5" ht="15" customHeight="1">
      <c r="A346" s="201" t="s">
        <v>787</v>
      </c>
      <c r="B346" s="197" t="s">
        <v>864</v>
      </c>
      <c r="C346" s="196" t="s">
        <v>873</v>
      </c>
      <c r="D346" s="196">
        <v>111.85</v>
      </c>
      <c r="E346" s="196">
        <v>38.9</v>
      </c>
    </row>
    <row r="347" spans="1:5" ht="15" customHeight="1">
      <c r="A347" s="201" t="s">
        <v>787</v>
      </c>
      <c r="B347" s="197" t="s">
        <v>864</v>
      </c>
      <c r="C347" s="196" t="s">
        <v>874</v>
      </c>
      <c r="D347" s="196">
        <v>111.57</v>
      </c>
      <c r="E347" s="196">
        <v>38.700000000000003</v>
      </c>
    </row>
    <row r="348" spans="1:5" ht="15" customHeight="1">
      <c r="A348" s="201" t="s">
        <v>787</v>
      </c>
      <c r="B348" s="197" t="s">
        <v>864</v>
      </c>
      <c r="C348" s="196" t="s">
        <v>875</v>
      </c>
      <c r="D348" s="196">
        <v>111.13</v>
      </c>
      <c r="E348" s="196">
        <v>39.380000000000003</v>
      </c>
    </row>
    <row r="349" spans="1:5" ht="15" customHeight="1">
      <c r="A349" s="201" t="s">
        <v>787</v>
      </c>
      <c r="B349" s="197" t="s">
        <v>864</v>
      </c>
      <c r="C349" s="196" t="s">
        <v>876</v>
      </c>
      <c r="D349" s="196">
        <v>111.5</v>
      </c>
      <c r="E349" s="196">
        <v>39.43</v>
      </c>
    </row>
    <row r="350" spans="1:5" ht="15" customHeight="1">
      <c r="A350" s="201" t="s">
        <v>787</v>
      </c>
      <c r="B350" s="197" t="s">
        <v>864</v>
      </c>
      <c r="C350" s="196" t="s">
        <v>877</v>
      </c>
      <c r="D350" s="196">
        <v>112.7</v>
      </c>
      <c r="E350" s="196">
        <v>38.729999999999997</v>
      </c>
    </row>
    <row r="351" spans="1:5" ht="15" customHeight="1">
      <c r="A351" s="201" t="s">
        <v>787</v>
      </c>
      <c r="B351" s="197" t="s">
        <v>878</v>
      </c>
      <c r="C351" s="196" t="s">
        <v>878</v>
      </c>
      <c r="D351" s="196">
        <v>111.52</v>
      </c>
      <c r="E351" s="196">
        <v>36.08</v>
      </c>
    </row>
    <row r="352" spans="1:5" ht="15" customHeight="1">
      <c r="A352" s="201" t="s">
        <v>787</v>
      </c>
      <c r="B352" s="197" t="s">
        <v>878</v>
      </c>
      <c r="C352" s="196" t="s">
        <v>879</v>
      </c>
      <c r="D352" s="196">
        <v>111.52</v>
      </c>
      <c r="E352" s="196">
        <v>36.08</v>
      </c>
    </row>
    <row r="353" spans="1:5" ht="15" customHeight="1">
      <c r="A353" s="201" t="s">
        <v>787</v>
      </c>
      <c r="B353" s="197" t="s">
        <v>878</v>
      </c>
      <c r="C353" s="196" t="s">
        <v>880</v>
      </c>
      <c r="D353" s="196">
        <v>111.47</v>
      </c>
      <c r="E353" s="196">
        <v>35.630000000000003</v>
      </c>
    </row>
    <row r="354" spans="1:5" ht="15" customHeight="1">
      <c r="A354" s="201" t="s">
        <v>787</v>
      </c>
      <c r="B354" s="197" t="s">
        <v>878</v>
      </c>
      <c r="C354" s="196" t="s">
        <v>881</v>
      </c>
      <c r="D354" s="196">
        <v>111.72</v>
      </c>
      <c r="E354" s="196">
        <v>35.729999999999997</v>
      </c>
    </row>
    <row r="355" spans="1:5" ht="15" customHeight="1">
      <c r="A355" s="201" t="s">
        <v>787</v>
      </c>
      <c r="B355" s="197" t="s">
        <v>878</v>
      </c>
      <c r="C355" s="196" t="s">
        <v>882</v>
      </c>
      <c r="D355" s="196">
        <v>111.43</v>
      </c>
      <c r="E355" s="196">
        <v>35.880000000000003</v>
      </c>
    </row>
    <row r="356" spans="1:5" ht="15" customHeight="1">
      <c r="A356" s="201" t="s">
        <v>787</v>
      </c>
      <c r="B356" s="197" t="s">
        <v>878</v>
      </c>
      <c r="C356" s="196" t="s">
        <v>883</v>
      </c>
      <c r="D356" s="196">
        <v>111.67</v>
      </c>
      <c r="E356" s="196">
        <v>36.25</v>
      </c>
    </row>
    <row r="357" spans="1:5" ht="15" customHeight="1">
      <c r="A357" s="201" t="s">
        <v>787</v>
      </c>
      <c r="B357" s="197" t="s">
        <v>878</v>
      </c>
      <c r="C357" s="196" t="s">
        <v>884</v>
      </c>
      <c r="D357" s="196">
        <v>111.92</v>
      </c>
      <c r="E357" s="196">
        <v>36.270000000000003</v>
      </c>
    </row>
    <row r="358" spans="1:5" ht="15" customHeight="1">
      <c r="A358" s="201" t="s">
        <v>787</v>
      </c>
      <c r="B358" s="197" t="s">
        <v>878</v>
      </c>
      <c r="C358" s="196" t="s">
        <v>885</v>
      </c>
      <c r="D358" s="196">
        <v>112.25</v>
      </c>
      <c r="E358" s="196">
        <v>36.15</v>
      </c>
    </row>
    <row r="359" spans="1:5" ht="15" customHeight="1">
      <c r="A359" s="201" t="s">
        <v>787</v>
      </c>
      <c r="B359" s="197" t="s">
        <v>878</v>
      </c>
      <c r="C359" s="196" t="s">
        <v>886</v>
      </c>
      <c r="D359" s="196">
        <v>111.83</v>
      </c>
      <c r="E359" s="196">
        <v>35.97</v>
      </c>
    </row>
    <row r="360" spans="1:5" ht="15" customHeight="1">
      <c r="A360" s="201" t="s">
        <v>787</v>
      </c>
      <c r="B360" s="197" t="s">
        <v>878</v>
      </c>
      <c r="C360" s="196" t="s">
        <v>887</v>
      </c>
      <c r="D360" s="196">
        <v>110.68</v>
      </c>
      <c r="E360" s="196">
        <v>36.1</v>
      </c>
    </row>
    <row r="361" spans="1:5" ht="15" customHeight="1">
      <c r="A361" s="201" t="s">
        <v>787</v>
      </c>
      <c r="B361" s="197" t="s">
        <v>878</v>
      </c>
      <c r="C361" s="196" t="s">
        <v>888</v>
      </c>
      <c r="D361" s="196">
        <v>110.83</v>
      </c>
      <c r="E361" s="196">
        <v>35.97</v>
      </c>
    </row>
    <row r="362" spans="1:5" ht="15" customHeight="1">
      <c r="A362" s="201" t="s">
        <v>787</v>
      </c>
      <c r="B362" s="197" t="s">
        <v>878</v>
      </c>
      <c r="C362" s="196" t="s">
        <v>889</v>
      </c>
      <c r="D362" s="196">
        <v>110.75</v>
      </c>
      <c r="E362" s="196">
        <v>36.47</v>
      </c>
    </row>
    <row r="363" spans="1:5" ht="15" customHeight="1">
      <c r="A363" s="201" t="s">
        <v>787</v>
      </c>
      <c r="B363" s="197" t="s">
        <v>878</v>
      </c>
      <c r="C363" s="196" t="s">
        <v>890</v>
      </c>
      <c r="D363" s="196">
        <v>110.93</v>
      </c>
      <c r="E363" s="196">
        <v>36.700000000000003</v>
      </c>
    </row>
    <row r="364" spans="1:5" ht="15" customHeight="1">
      <c r="A364" s="201" t="s">
        <v>787</v>
      </c>
      <c r="B364" s="197" t="s">
        <v>878</v>
      </c>
      <c r="C364" s="196" t="s">
        <v>891</v>
      </c>
      <c r="D364" s="196">
        <v>110.63</v>
      </c>
      <c r="E364" s="196">
        <v>36.770000000000003</v>
      </c>
    </row>
    <row r="365" spans="1:5" ht="15" customHeight="1">
      <c r="A365" s="201" t="s">
        <v>787</v>
      </c>
      <c r="B365" s="197" t="s">
        <v>878</v>
      </c>
      <c r="C365" s="196" t="s">
        <v>892</v>
      </c>
      <c r="D365" s="196">
        <v>111.08</v>
      </c>
      <c r="E365" s="196">
        <v>36.42</v>
      </c>
    </row>
    <row r="366" spans="1:5" ht="15" customHeight="1">
      <c r="A366" s="201" t="s">
        <v>787</v>
      </c>
      <c r="B366" s="197" t="s">
        <v>878</v>
      </c>
      <c r="C366" s="196" t="s">
        <v>893</v>
      </c>
      <c r="D366" s="196">
        <v>111.57</v>
      </c>
      <c r="E366" s="196">
        <v>36.65</v>
      </c>
    </row>
    <row r="367" spans="1:5" ht="15" customHeight="1">
      <c r="A367" s="201" t="s">
        <v>787</v>
      </c>
      <c r="B367" s="197" t="s">
        <v>878</v>
      </c>
      <c r="C367" s="196" t="s">
        <v>894</v>
      </c>
      <c r="D367" s="196">
        <v>111.35</v>
      </c>
      <c r="E367" s="196">
        <v>35.619999999999997</v>
      </c>
    </row>
    <row r="368" spans="1:5" ht="15" customHeight="1">
      <c r="A368" s="201" t="s">
        <v>787</v>
      </c>
      <c r="B368" s="197" t="s">
        <v>878</v>
      </c>
      <c r="C368" s="196" t="s">
        <v>895</v>
      </c>
      <c r="D368" s="196">
        <v>111.72</v>
      </c>
      <c r="E368" s="196">
        <v>36.57</v>
      </c>
    </row>
    <row r="369" spans="1:5" ht="15" customHeight="1">
      <c r="A369" s="201" t="s">
        <v>787</v>
      </c>
      <c r="B369" s="197" t="s">
        <v>896</v>
      </c>
      <c r="C369" s="196" t="s">
        <v>896</v>
      </c>
      <c r="D369" s="196">
        <v>111.13</v>
      </c>
      <c r="E369" s="196">
        <v>37.520000000000003</v>
      </c>
    </row>
    <row r="370" spans="1:5" ht="15" customHeight="1">
      <c r="A370" s="201" t="s">
        <v>787</v>
      </c>
      <c r="B370" s="197" t="s">
        <v>896</v>
      </c>
      <c r="C370" s="196" t="s">
        <v>897</v>
      </c>
      <c r="D370" s="196">
        <v>111.13</v>
      </c>
      <c r="E370" s="196">
        <v>37.520000000000003</v>
      </c>
    </row>
    <row r="371" spans="1:5" ht="15" customHeight="1">
      <c r="A371" s="201" t="s">
        <v>787</v>
      </c>
      <c r="B371" s="197" t="s">
        <v>896</v>
      </c>
      <c r="C371" s="196" t="s">
        <v>898</v>
      </c>
      <c r="D371" s="196">
        <v>112.02</v>
      </c>
      <c r="E371" s="196">
        <v>37.43</v>
      </c>
    </row>
    <row r="372" spans="1:5" ht="15" customHeight="1">
      <c r="A372" s="201" t="s">
        <v>787</v>
      </c>
      <c r="B372" s="197" t="s">
        <v>896</v>
      </c>
      <c r="C372" s="196" t="s">
        <v>899</v>
      </c>
      <c r="D372" s="196">
        <v>112.15</v>
      </c>
      <c r="E372" s="196">
        <v>37.549999999999997</v>
      </c>
    </row>
    <row r="373" spans="1:5" ht="15" customHeight="1">
      <c r="A373" s="201" t="s">
        <v>787</v>
      </c>
      <c r="B373" s="197" t="s">
        <v>896</v>
      </c>
      <c r="C373" s="196" t="s">
        <v>900</v>
      </c>
      <c r="D373" s="196">
        <v>111.12</v>
      </c>
      <c r="E373" s="196">
        <v>38.47</v>
      </c>
    </row>
    <row r="374" spans="1:5" ht="15" customHeight="1">
      <c r="A374" s="201" t="s">
        <v>787</v>
      </c>
      <c r="B374" s="197" t="s">
        <v>896</v>
      </c>
      <c r="C374" s="196" t="s">
        <v>901</v>
      </c>
      <c r="D374" s="196">
        <v>110.98</v>
      </c>
      <c r="E374" s="196">
        <v>37.950000000000003</v>
      </c>
    </row>
    <row r="375" spans="1:5" ht="15" customHeight="1">
      <c r="A375" s="201" t="s">
        <v>787</v>
      </c>
      <c r="B375" s="197" t="s">
        <v>896</v>
      </c>
      <c r="C375" s="196" t="s">
        <v>902</v>
      </c>
      <c r="D375" s="196">
        <v>110.9</v>
      </c>
      <c r="E375" s="196">
        <v>37.43</v>
      </c>
    </row>
    <row r="376" spans="1:5" ht="15" customHeight="1">
      <c r="A376" s="201" t="s">
        <v>787</v>
      </c>
      <c r="B376" s="197" t="s">
        <v>896</v>
      </c>
      <c r="C376" s="196" t="s">
        <v>903</v>
      </c>
      <c r="D376" s="196">
        <v>110.83</v>
      </c>
      <c r="E376" s="196">
        <v>37</v>
      </c>
    </row>
    <row r="377" spans="1:5" ht="15" customHeight="1">
      <c r="A377" s="201" t="s">
        <v>787</v>
      </c>
      <c r="B377" s="197" t="s">
        <v>896</v>
      </c>
      <c r="C377" s="196" t="s">
        <v>904</v>
      </c>
      <c r="D377" s="196">
        <v>111.67</v>
      </c>
      <c r="E377" s="196">
        <v>38.28</v>
      </c>
    </row>
    <row r="378" spans="1:5" ht="15" customHeight="1">
      <c r="A378" s="201" t="s">
        <v>787</v>
      </c>
      <c r="B378" s="197" t="s">
        <v>896</v>
      </c>
      <c r="C378" s="196" t="s">
        <v>905</v>
      </c>
      <c r="D378" s="196">
        <v>111.23</v>
      </c>
      <c r="E378" s="196">
        <v>37.880000000000003</v>
      </c>
    </row>
    <row r="379" spans="1:5" ht="15" customHeight="1">
      <c r="A379" s="201" t="s">
        <v>787</v>
      </c>
      <c r="B379" s="197" t="s">
        <v>896</v>
      </c>
      <c r="C379" s="196" t="s">
        <v>906</v>
      </c>
      <c r="D379" s="196">
        <v>111.18</v>
      </c>
      <c r="E379" s="196">
        <v>37.33</v>
      </c>
    </row>
    <row r="380" spans="1:5" ht="15" customHeight="1">
      <c r="A380" s="201" t="s">
        <v>787</v>
      </c>
      <c r="B380" s="197" t="s">
        <v>896</v>
      </c>
      <c r="C380" s="196" t="s">
        <v>907</v>
      </c>
      <c r="D380" s="196">
        <v>111.2</v>
      </c>
      <c r="E380" s="196">
        <v>36.97</v>
      </c>
    </row>
    <row r="381" spans="1:5" ht="15" customHeight="1">
      <c r="A381" s="201" t="s">
        <v>787</v>
      </c>
      <c r="B381" s="197" t="s">
        <v>896</v>
      </c>
      <c r="C381" s="196" t="s">
        <v>908</v>
      </c>
      <c r="D381" s="196">
        <v>111.77</v>
      </c>
      <c r="E381" s="196">
        <v>37.15</v>
      </c>
    </row>
    <row r="382" spans="1:5" ht="15" customHeight="1">
      <c r="A382" s="201" t="s">
        <v>787</v>
      </c>
      <c r="B382" s="197" t="s">
        <v>896</v>
      </c>
      <c r="C382" s="196" t="s">
        <v>909</v>
      </c>
      <c r="D382" s="196">
        <v>111.78</v>
      </c>
      <c r="E382" s="196">
        <v>37.270000000000003</v>
      </c>
    </row>
    <row r="383" spans="1:5" ht="15" customHeight="1">
      <c r="A383" s="202" t="s">
        <v>910</v>
      </c>
      <c r="B383" s="197" t="s">
        <v>911</v>
      </c>
      <c r="C383" s="196" t="s">
        <v>911</v>
      </c>
      <c r="D383" s="196">
        <v>111.73</v>
      </c>
      <c r="E383" s="196">
        <v>40.83</v>
      </c>
    </row>
    <row r="384" spans="1:5" ht="15" customHeight="1">
      <c r="A384" s="202" t="s">
        <v>910</v>
      </c>
      <c r="B384" s="197" t="s">
        <v>911</v>
      </c>
      <c r="C384" s="196" t="s">
        <v>912</v>
      </c>
      <c r="D384" s="196">
        <v>111.65</v>
      </c>
      <c r="E384" s="196">
        <v>40.869999999999997</v>
      </c>
    </row>
    <row r="385" spans="1:5" ht="15" customHeight="1">
      <c r="A385" s="202" t="s">
        <v>910</v>
      </c>
      <c r="B385" s="197" t="s">
        <v>911</v>
      </c>
      <c r="C385" s="196" t="s">
        <v>913</v>
      </c>
      <c r="D385" s="196">
        <v>111.6</v>
      </c>
      <c r="E385" s="196">
        <v>40.799999999999997</v>
      </c>
    </row>
    <row r="386" spans="1:5" ht="15" customHeight="1">
      <c r="A386" s="202" t="s">
        <v>910</v>
      </c>
      <c r="B386" s="197" t="s">
        <v>911</v>
      </c>
      <c r="C386" s="196" t="s">
        <v>914</v>
      </c>
      <c r="D386" s="196">
        <v>111.67</v>
      </c>
      <c r="E386" s="196">
        <v>40.75</v>
      </c>
    </row>
    <row r="387" spans="1:5" ht="15" customHeight="1">
      <c r="A387" s="202" t="s">
        <v>910</v>
      </c>
      <c r="B387" s="197" t="s">
        <v>911</v>
      </c>
      <c r="C387" s="196" t="s">
        <v>915</v>
      </c>
      <c r="D387" s="196">
        <v>111.68</v>
      </c>
      <c r="E387" s="196">
        <v>40.799999999999997</v>
      </c>
    </row>
    <row r="388" spans="1:5" ht="15" customHeight="1">
      <c r="A388" s="202" t="s">
        <v>910</v>
      </c>
      <c r="B388" s="197" t="s">
        <v>911</v>
      </c>
      <c r="C388" s="196" t="s">
        <v>916</v>
      </c>
      <c r="D388" s="196">
        <v>111.13</v>
      </c>
      <c r="E388" s="196">
        <v>40.72</v>
      </c>
    </row>
    <row r="389" spans="1:5" ht="15" customHeight="1">
      <c r="A389" s="202" t="s">
        <v>910</v>
      </c>
      <c r="B389" s="197" t="s">
        <v>911</v>
      </c>
      <c r="C389" s="196" t="s">
        <v>917</v>
      </c>
      <c r="D389" s="196">
        <v>111.18</v>
      </c>
      <c r="E389" s="196">
        <v>40.270000000000003</v>
      </c>
    </row>
    <row r="390" spans="1:5" ht="15" customHeight="1">
      <c r="A390" s="202" t="s">
        <v>910</v>
      </c>
      <c r="B390" s="197" t="s">
        <v>911</v>
      </c>
      <c r="C390" s="196" t="s">
        <v>918</v>
      </c>
      <c r="D390" s="196">
        <v>111.82</v>
      </c>
      <c r="E390" s="196">
        <v>40.380000000000003</v>
      </c>
    </row>
    <row r="391" spans="1:5" ht="15" customHeight="1">
      <c r="A391" s="202" t="s">
        <v>910</v>
      </c>
      <c r="B391" s="197" t="s">
        <v>911</v>
      </c>
      <c r="C391" s="196" t="s">
        <v>919</v>
      </c>
      <c r="D391" s="196">
        <v>111.68</v>
      </c>
      <c r="E391" s="196">
        <v>39.92</v>
      </c>
    </row>
    <row r="392" spans="1:5" ht="15" customHeight="1">
      <c r="A392" s="202" t="s">
        <v>910</v>
      </c>
      <c r="B392" s="197" t="s">
        <v>911</v>
      </c>
      <c r="C392" s="196" t="s">
        <v>920</v>
      </c>
      <c r="D392" s="196">
        <v>111.45</v>
      </c>
      <c r="E392" s="196">
        <v>41.08</v>
      </c>
    </row>
    <row r="393" spans="1:5" ht="15" customHeight="1">
      <c r="A393" s="202" t="s">
        <v>910</v>
      </c>
      <c r="B393" s="197" t="s">
        <v>921</v>
      </c>
      <c r="C393" s="196" t="s">
        <v>921</v>
      </c>
      <c r="D393" s="196">
        <v>109.83</v>
      </c>
      <c r="E393" s="196">
        <v>40.65</v>
      </c>
    </row>
    <row r="394" spans="1:5" ht="15" customHeight="1">
      <c r="A394" s="202" t="s">
        <v>910</v>
      </c>
      <c r="B394" s="197" t="s">
        <v>921</v>
      </c>
      <c r="C394" s="196" t="s">
        <v>922</v>
      </c>
      <c r="D394" s="196">
        <v>110.02</v>
      </c>
      <c r="E394" s="196">
        <v>40.58</v>
      </c>
    </row>
    <row r="395" spans="1:5" ht="15" customHeight="1">
      <c r="A395" s="202" t="s">
        <v>910</v>
      </c>
      <c r="B395" s="197" t="s">
        <v>921</v>
      </c>
      <c r="C395" s="196" t="s">
        <v>923</v>
      </c>
      <c r="D395" s="196">
        <v>109.83</v>
      </c>
      <c r="E395" s="196">
        <v>40.630000000000003</v>
      </c>
    </row>
    <row r="396" spans="1:5" ht="15" customHeight="1">
      <c r="A396" s="202" t="s">
        <v>910</v>
      </c>
      <c r="B396" s="197" t="s">
        <v>921</v>
      </c>
      <c r="C396" s="196" t="s">
        <v>924</v>
      </c>
      <c r="D396" s="196">
        <v>109.9</v>
      </c>
      <c r="E396" s="196">
        <v>40.65</v>
      </c>
    </row>
    <row r="397" spans="1:5" ht="15" customHeight="1">
      <c r="A397" s="202" t="s">
        <v>910</v>
      </c>
      <c r="B397" s="197" t="s">
        <v>921</v>
      </c>
      <c r="C397" s="196" t="s">
        <v>925</v>
      </c>
      <c r="D397" s="196">
        <v>110.27</v>
      </c>
      <c r="E397" s="196">
        <v>40.68</v>
      </c>
    </row>
    <row r="398" spans="1:5" ht="15" customHeight="1">
      <c r="A398" s="202" t="s">
        <v>910</v>
      </c>
      <c r="B398" s="197" t="s">
        <v>921</v>
      </c>
      <c r="C398" s="196" t="s">
        <v>926</v>
      </c>
      <c r="D398" s="196">
        <v>109.97</v>
      </c>
      <c r="E398" s="196">
        <v>40.6</v>
      </c>
    </row>
    <row r="399" spans="1:5" ht="15" customHeight="1">
      <c r="A399" s="202" t="s">
        <v>910</v>
      </c>
      <c r="B399" s="197" t="s">
        <v>921</v>
      </c>
      <c r="C399" s="196" t="s">
        <v>927</v>
      </c>
      <c r="D399" s="196">
        <v>110.52</v>
      </c>
      <c r="E399" s="196">
        <v>40.57</v>
      </c>
    </row>
    <row r="400" spans="1:5" ht="15" customHeight="1">
      <c r="A400" s="202" t="s">
        <v>910</v>
      </c>
      <c r="B400" s="197" t="s">
        <v>921</v>
      </c>
      <c r="C400" s="196" t="s">
        <v>928</v>
      </c>
      <c r="D400" s="196">
        <v>110.05</v>
      </c>
      <c r="E400" s="196">
        <v>41.03</v>
      </c>
    </row>
    <row r="401" spans="1:5" ht="15" customHeight="1">
      <c r="A401" s="202" t="s">
        <v>910</v>
      </c>
      <c r="B401" s="197" t="s">
        <v>921</v>
      </c>
      <c r="C401" s="196" t="s">
        <v>929</v>
      </c>
      <c r="D401" s="196">
        <v>110.43</v>
      </c>
      <c r="E401" s="196">
        <v>41.7</v>
      </c>
    </row>
    <row r="402" spans="1:5" ht="15" customHeight="1">
      <c r="A402" s="202" t="s">
        <v>910</v>
      </c>
      <c r="B402" s="197" t="s">
        <v>930</v>
      </c>
      <c r="C402" s="196" t="s">
        <v>930</v>
      </c>
      <c r="D402" s="196">
        <v>106.82</v>
      </c>
      <c r="E402" s="196">
        <v>39.67</v>
      </c>
    </row>
    <row r="403" spans="1:5" ht="15" customHeight="1">
      <c r="A403" s="202" t="s">
        <v>910</v>
      </c>
      <c r="B403" s="197" t="s">
        <v>930</v>
      </c>
      <c r="C403" s="196" t="s">
        <v>931</v>
      </c>
      <c r="D403" s="196">
        <v>106.83</v>
      </c>
      <c r="E403" s="196">
        <v>39.700000000000003</v>
      </c>
    </row>
    <row r="404" spans="1:5" ht="15" customHeight="1">
      <c r="A404" s="202" t="s">
        <v>910</v>
      </c>
      <c r="B404" s="197" t="s">
        <v>930</v>
      </c>
      <c r="C404" s="196" t="s">
        <v>932</v>
      </c>
      <c r="D404" s="196">
        <v>106.88</v>
      </c>
      <c r="E404" s="196">
        <v>39.43</v>
      </c>
    </row>
    <row r="405" spans="1:5" ht="15" customHeight="1">
      <c r="A405" s="202" t="s">
        <v>910</v>
      </c>
      <c r="B405" s="197" t="s">
        <v>930</v>
      </c>
      <c r="C405" s="196" t="s">
        <v>933</v>
      </c>
      <c r="D405" s="196">
        <v>106.7</v>
      </c>
      <c r="E405" s="196">
        <v>39.5</v>
      </c>
    </row>
    <row r="406" spans="1:5" ht="15" customHeight="1">
      <c r="A406" s="202" t="s">
        <v>910</v>
      </c>
      <c r="B406" s="197" t="s">
        <v>934</v>
      </c>
      <c r="C406" s="196" t="s">
        <v>934</v>
      </c>
      <c r="D406" s="196">
        <v>118.92</v>
      </c>
      <c r="E406" s="196">
        <v>42.27</v>
      </c>
    </row>
    <row r="407" spans="1:5" ht="15" customHeight="1">
      <c r="A407" s="202" t="s">
        <v>910</v>
      </c>
      <c r="B407" s="197" t="s">
        <v>934</v>
      </c>
      <c r="C407" s="196" t="s">
        <v>935</v>
      </c>
      <c r="D407" s="196">
        <v>118.97</v>
      </c>
      <c r="E407" s="196">
        <v>42.28</v>
      </c>
    </row>
    <row r="408" spans="1:5" ht="15" customHeight="1">
      <c r="A408" s="202" t="s">
        <v>910</v>
      </c>
      <c r="B408" s="197" t="s">
        <v>934</v>
      </c>
      <c r="C408" s="196" t="s">
        <v>936</v>
      </c>
      <c r="D408" s="196">
        <v>119.28</v>
      </c>
      <c r="E408" s="196">
        <v>42.03</v>
      </c>
    </row>
    <row r="409" spans="1:5" ht="15" customHeight="1">
      <c r="A409" s="202" t="s">
        <v>910</v>
      </c>
      <c r="B409" s="197" t="s">
        <v>934</v>
      </c>
      <c r="C409" s="196" t="s">
        <v>937</v>
      </c>
      <c r="D409" s="196">
        <v>118.92</v>
      </c>
      <c r="E409" s="196">
        <v>42.28</v>
      </c>
    </row>
    <row r="410" spans="1:5" ht="15" customHeight="1">
      <c r="A410" s="202" t="s">
        <v>910</v>
      </c>
      <c r="B410" s="197" t="s">
        <v>934</v>
      </c>
      <c r="C410" s="196" t="s">
        <v>938</v>
      </c>
      <c r="D410" s="196">
        <v>120.08</v>
      </c>
      <c r="E410" s="196">
        <v>43.88</v>
      </c>
    </row>
    <row r="411" spans="1:5" ht="15" customHeight="1">
      <c r="A411" s="202" t="s">
        <v>910</v>
      </c>
      <c r="B411" s="197" t="s">
        <v>934</v>
      </c>
      <c r="C411" s="196" t="s">
        <v>939</v>
      </c>
      <c r="D411" s="196">
        <v>119.38</v>
      </c>
      <c r="E411" s="196">
        <v>43.98</v>
      </c>
    </row>
    <row r="412" spans="1:5" ht="15" customHeight="1">
      <c r="A412" s="202" t="s">
        <v>910</v>
      </c>
      <c r="B412" s="197" t="s">
        <v>934</v>
      </c>
      <c r="C412" s="196" t="s">
        <v>940</v>
      </c>
      <c r="D412" s="196">
        <v>118.67</v>
      </c>
      <c r="E412" s="196">
        <v>43.52</v>
      </c>
    </row>
    <row r="413" spans="1:5" ht="15" customHeight="1">
      <c r="A413" s="202" t="s">
        <v>910</v>
      </c>
      <c r="B413" s="197" t="s">
        <v>934</v>
      </c>
      <c r="C413" s="196" t="s">
        <v>941</v>
      </c>
      <c r="D413" s="196">
        <v>118.05</v>
      </c>
      <c r="E413" s="196">
        <v>43.6</v>
      </c>
    </row>
    <row r="414" spans="1:5" ht="15" customHeight="1">
      <c r="A414" s="202" t="s">
        <v>910</v>
      </c>
      <c r="B414" s="197" t="s">
        <v>934</v>
      </c>
      <c r="C414" s="196" t="s">
        <v>942</v>
      </c>
      <c r="D414" s="196">
        <v>117.53</v>
      </c>
      <c r="E414" s="196">
        <v>43.25</v>
      </c>
    </row>
    <row r="415" spans="1:5" ht="15" customHeight="1">
      <c r="A415" s="202" t="s">
        <v>910</v>
      </c>
      <c r="B415" s="197" t="s">
        <v>934</v>
      </c>
      <c r="C415" s="196" t="s">
        <v>943</v>
      </c>
      <c r="D415" s="196">
        <v>119.02</v>
      </c>
      <c r="E415" s="196">
        <v>42.93</v>
      </c>
    </row>
    <row r="416" spans="1:5" ht="15" customHeight="1">
      <c r="A416" s="202" t="s">
        <v>910</v>
      </c>
      <c r="B416" s="197" t="s">
        <v>934</v>
      </c>
      <c r="C416" s="196" t="s">
        <v>944</v>
      </c>
      <c r="D416" s="196">
        <v>118.7</v>
      </c>
      <c r="E416" s="196">
        <v>41.93</v>
      </c>
    </row>
    <row r="417" spans="1:5" ht="15" customHeight="1">
      <c r="A417" s="202" t="s">
        <v>910</v>
      </c>
      <c r="B417" s="197" t="s">
        <v>934</v>
      </c>
      <c r="C417" s="196" t="s">
        <v>945</v>
      </c>
      <c r="D417" s="196">
        <v>119.33</v>
      </c>
      <c r="E417" s="196">
        <v>41.6</v>
      </c>
    </row>
    <row r="418" spans="1:5" ht="15" customHeight="1">
      <c r="A418" s="202" t="s">
        <v>910</v>
      </c>
      <c r="B418" s="197" t="s">
        <v>934</v>
      </c>
      <c r="C418" s="196" t="s">
        <v>946</v>
      </c>
      <c r="D418" s="196">
        <v>119.9</v>
      </c>
      <c r="E418" s="196">
        <v>42.28</v>
      </c>
    </row>
    <row r="419" spans="1:5" ht="15" customHeight="1">
      <c r="A419" s="202" t="s">
        <v>910</v>
      </c>
      <c r="B419" s="197" t="s">
        <v>947</v>
      </c>
      <c r="C419" s="196" t="s">
        <v>947</v>
      </c>
      <c r="D419" s="196">
        <v>122.27</v>
      </c>
      <c r="E419" s="196">
        <v>43.62</v>
      </c>
    </row>
    <row r="420" spans="1:5" ht="15" customHeight="1">
      <c r="A420" s="202" t="s">
        <v>910</v>
      </c>
      <c r="B420" s="197" t="s">
        <v>947</v>
      </c>
      <c r="C420" s="196" t="s">
        <v>948</v>
      </c>
      <c r="D420" s="196">
        <v>122.27</v>
      </c>
      <c r="E420" s="196">
        <v>43.62</v>
      </c>
    </row>
    <row r="421" spans="1:5" ht="15" customHeight="1">
      <c r="A421" s="202" t="s">
        <v>910</v>
      </c>
      <c r="B421" s="197" t="s">
        <v>947</v>
      </c>
      <c r="C421" s="196" t="s">
        <v>949</v>
      </c>
      <c r="D421" s="196">
        <v>123.32</v>
      </c>
      <c r="E421" s="196">
        <v>44.13</v>
      </c>
    </row>
    <row r="422" spans="1:5" ht="15" customHeight="1">
      <c r="A422" s="202" t="s">
        <v>910</v>
      </c>
      <c r="B422" s="197" t="s">
        <v>947</v>
      </c>
      <c r="C422" s="196" t="s">
        <v>950</v>
      </c>
      <c r="D422" s="196">
        <v>122.35</v>
      </c>
      <c r="E422" s="196">
        <v>42.95</v>
      </c>
    </row>
    <row r="423" spans="1:5" ht="15" customHeight="1">
      <c r="A423" s="202" t="s">
        <v>910</v>
      </c>
      <c r="B423" s="197" t="s">
        <v>947</v>
      </c>
      <c r="C423" s="196" t="s">
        <v>951</v>
      </c>
      <c r="D423" s="196">
        <v>121.3</v>
      </c>
      <c r="E423" s="196">
        <v>43.6</v>
      </c>
    </row>
    <row r="424" spans="1:5" ht="15" customHeight="1">
      <c r="A424" s="202" t="s">
        <v>910</v>
      </c>
      <c r="B424" s="197" t="s">
        <v>947</v>
      </c>
      <c r="C424" s="196" t="s">
        <v>952</v>
      </c>
      <c r="D424" s="196">
        <v>121.77</v>
      </c>
      <c r="E424" s="196">
        <v>42.73</v>
      </c>
    </row>
    <row r="425" spans="1:5" ht="15" customHeight="1">
      <c r="A425" s="202" t="s">
        <v>910</v>
      </c>
      <c r="B425" s="197" t="s">
        <v>947</v>
      </c>
      <c r="C425" s="196" t="s">
        <v>953</v>
      </c>
      <c r="D425" s="196">
        <v>120.65</v>
      </c>
      <c r="E425" s="196">
        <v>42.85</v>
      </c>
    </row>
    <row r="426" spans="1:5" ht="15" customHeight="1">
      <c r="A426" s="202" t="s">
        <v>910</v>
      </c>
      <c r="B426" s="197" t="s">
        <v>947</v>
      </c>
      <c r="C426" s="196" t="s">
        <v>954</v>
      </c>
      <c r="D426" s="196">
        <v>120.92</v>
      </c>
      <c r="E426" s="196">
        <v>44.55</v>
      </c>
    </row>
    <row r="427" spans="1:5" ht="15" customHeight="1">
      <c r="A427" s="202" t="s">
        <v>910</v>
      </c>
      <c r="B427" s="197" t="s">
        <v>947</v>
      </c>
      <c r="C427" s="196" t="s">
        <v>955</v>
      </c>
      <c r="D427" s="196">
        <v>119.65</v>
      </c>
      <c r="E427" s="196">
        <v>45.53</v>
      </c>
    </row>
    <row r="428" spans="1:5" ht="15" customHeight="1">
      <c r="A428" s="202" t="s">
        <v>910</v>
      </c>
      <c r="B428" s="197" t="s">
        <v>956</v>
      </c>
      <c r="C428" s="196" t="s">
        <v>956</v>
      </c>
      <c r="D428" s="196">
        <v>109.8</v>
      </c>
      <c r="E428" s="196">
        <v>39.619999999999997</v>
      </c>
    </row>
    <row r="429" spans="1:5" ht="15" customHeight="1">
      <c r="A429" s="202" t="s">
        <v>910</v>
      </c>
      <c r="B429" s="197" t="s">
        <v>956</v>
      </c>
      <c r="C429" s="196" t="s">
        <v>957</v>
      </c>
      <c r="D429" s="196">
        <v>110</v>
      </c>
      <c r="E429" s="196">
        <v>39.82</v>
      </c>
    </row>
    <row r="430" spans="1:5" ht="15" customHeight="1">
      <c r="A430" s="202" t="s">
        <v>910</v>
      </c>
      <c r="B430" s="197" t="s">
        <v>956</v>
      </c>
      <c r="C430" s="196" t="s">
        <v>958</v>
      </c>
      <c r="D430" s="196">
        <v>110.03</v>
      </c>
      <c r="E430" s="196">
        <v>40.4</v>
      </c>
    </row>
    <row r="431" spans="1:5" ht="15" customHeight="1">
      <c r="A431" s="202" t="s">
        <v>910</v>
      </c>
      <c r="B431" s="197" t="s">
        <v>956</v>
      </c>
      <c r="C431" s="196" t="s">
        <v>959</v>
      </c>
      <c r="D431" s="196">
        <v>111.23</v>
      </c>
      <c r="E431" s="196">
        <v>39.869999999999997</v>
      </c>
    </row>
    <row r="432" spans="1:5" ht="15" customHeight="1">
      <c r="A432" s="202" t="s">
        <v>910</v>
      </c>
      <c r="B432" s="197" t="s">
        <v>956</v>
      </c>
      <c r="C432" s="196" t="s">
        <v>960</v>
      </c>
      <c r="D432" s="196">
        <v>107.48</v>
      </c>
      <c r="E432" s="196">
        <v>38.18</v>
      </c>
    </row>
    <row r="433" spans="1:5" ht="15" customHeight="1">
      <c r="A433" s="202" t="s">
        <v>910</v>
      </c>
      <c r="B433" s="197" t="s">
        <v>956</v>
      </c>
      <c r="C433" s="196" t="s">
        <v>961</v>
      </c>
      <c r="D433" s="196">
        <v>107.98</v>
      </c>
      <c r="E433" s="196">
        <v>39.1</v>
      </c>
    </row>
    <row r="434" spans="1:5" ht="15" customHeight="1">
      <c r="A434" s="202" t="s">
        <v>910</v>
      </c>
      <c r="B434" s="197" t="s">
        <v>956</v>
      </c>
      <c r="C434" s="196" t="s">
        <v>962</v>
      </c>
      <c r="D434" s="196">
        <v>108.72</v>
      </c>
      <c r="E434" s="196">
        <v>39.83</v>
      </c>
    </row>
    <row r="435" spans="1:5" ht="15" customHeight="1">
      <c r="A435" s="202" t="s">
        <v>910</v>
      </c>
      <c r="B435" s="197" t="s">
        <v>956</v>
      </c>
      <c r="C435" s="196" t="s">
        <v>963</v>
      </c>
      <c r="D435" s="196">
        <v>108.85</v>
      </c>
      <c r="E435" s="196">
        <v>38.6</v>
      </c>
    </row>
    <row r="436" spans="1:5" ht="15" customHeight="1">
      <c r="A436" s="202" t="s">
        <v>910</v>
      </c>
      <c r="B436" s="197" t="s">
        <v>956</v>
      </c>
      <c r="C436" s="196" t="s">
        <v>964</v>
      </c>
      <c r="D436" s="196">
        <v>109.73</v>
      </c>
      <c r="E436" s="196">
        <v>39.57</v>
      </c>
    </row>
    <row r="437" spans="1:5" ht="15" customHeight="1">
      <c r="A437" s="202" t="s">
        <v>910</v>
      </c>
      <c r="B437" s="197" t="s">
        <v>965</v>
      </c>
      <c r="C437" s="196" t="s">
        <v>965</v>
      </c>
      <c r="D437" s="196">
        <v>119.77</v>
      </c>
      <c r="E437" s="196">
        <v>49.22</v>
      </c>
    </row>
    <row r="438" spans="1:5" ht="15" customHeight="1">
      <c r="A438" s="202" t="s">
        <v>910</v>
      </c>
      <c r="B438" s="197" t="s">
        <v>965</v>
      </c>
      <c r="C438" s="196" t="s">
        <v>966</v>
      </c>
      <c r="D438" s="196">
        <v>119.77</v>
      </c>
      <c r="E438" s="196">
        <v>49.22</v>
      </c>
    </row>
    <row r="439" spans="1:5" ht="15" customHeight="1">
      <c r="A439" s="202" t="s">
        <v>910</v>
      </c>
      <c r="B439" s="197" t="s">
        <v>965</v>
      </c>
      <c r="C439" s="196" t="s">
        <v>967</v>
      </c>
      <c r="D439" s="196">
        <v>123.47</v>
      </c>
      <c r="E439" s="196">
        <v>48.13</v>
      </c>
    </row>
    <row r="440" spans="1:5" ht="15" customHeight="1">
      <c r="A440" s="202" t="s">
        <v>910</v>
      </c>
      <c r="B440" s="197" t="s">
        <v>965</v>
      </c>
      <c r="C440" s="196" t="s">
        <v>968</v>
      </c>
      <c r="D440" s="196">
        <v>123.72</v>
      </c>
      <c r="E440" s="196">
        <v>50.58</v>
      </c>
    </row>
    <row r="441" spans="1:5" ht="15" customHeight="1">
      <c r="A441" s="202" t="s">
        <v>910</v>
      </c>
      <c r="B441" s="197" t="s">
        <v>965</v>
      </c>
      <c r="C441" s="196" t="s">
        <v>969</v>
      </c>
      <c r="D441" s="196">
        <v>119.75</v>
      </c>
      <c r="E441" s="196">
        <v>49.13</v>
      </c>
    </row>
    <row r="442" spans="1:5" ht="15" customHeight="1">
      <c r="A442" s="202" t="s">
        <v>910</v>
      </c>
      <c r="B442" s="197" t="s">
        <v>965</v>
      </c>
      <c r="C442" s="196" t="s">
        <v>970</v>
      </c>
      <c r="D442" s="196">
        <v>119.43</v>
      </c>
      <c r="E442" s="196">
        <v>49.32</v>
      </c>
    </row>
    <row r="443" spans="1:5" ht="15" customHeight="1">
      <c r="A443" s="202" t="s">
        <v>910</v>
      </c>
      <c r="B443" s="197" t="s">
        <v>965</v>
      </c>
      <c r="C443" s="196" t="s">
        <v>971</v>
      </c>
      <c r="D443" s="196">
        <v>118.27</v>
      </c>
      <c r="E443" s="196">
        <v>48.22</v>
      </c>
    </row>
    <row r="444" spans="1:5" ht="15" customHeight="1">
      <c r="A444" s="202" t="s">
        <v>910</v>
      </c>
      <c r="B444" s="197" t="s">
        <v>965</v>
      </c>
      <c r="C444" s="196" t="s">
        <v>972</v>
      </c>
      <c r="D444" s="196">
        <v>116.82</v>
      </c>
      <c r="E444" s="196">
        <v>48.67</v>
      </c>
    </row>
    <row r="445" spans="1:5" ht="15" customHeight="1">
      <c r="A445" s="202" t="s">
        <v>910</v>
      </c>
      <c r="B445" s="197" t="s">
        <v>965</v>
      </c>
      <c r="C445" s="196" t="s">
        <v>973</v>
      </c>
      <c r="D445" s="196">
        <v>117.45</v>
      </c>
      <c r="E445" s="196">
        <v>49.58</v>
      </c>
    </row>
    <row r="446" spans="1:5" ht="15" customHeight="1">
      <c r="A446" s="202" t="s">
        <v>910</v>
      </c>
      <c r="B446" s="197" t="s">
        <v>965</v>
      </c>
      <c r="C446" s="196" t="s">
        <v>974</v>
      </c>
      <c r="D446" s="196">
        <v>120.73</v>
      </c>
      <c r="E446" s="196">
        <v>49.28</v>
      </c>
    </row>
    <row r="447" spans="1:5" ht="15" customHeight="1">
      <c r="A447" s="202" t="s">
        <v>910</v>
      </c>
      <c r="B447" s="197" t="s">
        <v>965</v>
      </c>
      <c r="C447" s="196" t="s">
        <v>975</v>
      </c>
      <c r="D447" s="196">
        <v>122.75</v>
      </c>
      <c r="E447" s="196">
        <v>47.98</v>
      </c>
    </row>
    <row r="448" spans="1:5" ht="15" customHeight="1">
      <c r="A448" s="202" t="s">
        <v>910</v>
      </c>
      <c r="B448" s="197" t="s">
        <v>965</v>
      </c>
      <c r="C448" s="196" t="s">
        <v>976</v>
      </c>
      <c r="D448" s="196">
        <v>120.18</v>
      </c>
      <c r="E448" s="196">
        <v>50.23</v>
      </c>
    </row>
    <row r="449" spans="1:5" ht="15" customHeight="1">
      <c r="A449" s="202" t="s">
        <v>910</v>
      </c>
      <c r="B449" s="197" t="s">
        <v>965</v>
      </c>
      <c r="C449" s="196" t="s">
        <v>977</v>
      </c>
      <c r="D449" s="196">
        <v>121.52</v>
      </c>
      <c r="E449" s="196">
        <v>50.78</v>
      </c>
    </row>
    <row r="450" spans="1:5" ht="15" customHeight="1">
      <c r="A450" s="202" t="s">
        <v>910</v>
      </c>
      <c r="B450" s="197" t="s">
        <v>978</v>
      </c>
      <c r="C450" s="196" t="s">
        <v>978</v>
      </c>
      <c r="D450" s="196">
        <v>107.42</v>
      </c>
      <c r="E450" s="196">
        <v>40.75</v>
      </c>
    </row>
    <row r="451" spans="1:5" ht="15" customHeight="1">
      <c r="A451" s="202" t="s">
        <v>910</v>
      </c>
      <c r="B451" s="197" t="s">
        <v>978</v>
      </c>
      <c r="C451" s="196" t="s">
        <v>979</v>
      </c>
      <c r="D451" s="196">
        <v>107.4</v>
      </c>
      <c r="E451" s="196">
        <v>40.75</v>
      </c>
    </row>
    <row r="452" spans="1:5" ht="15" customHeight="1">
      <c r="A452" s="202" t="s">
        <v>910</v>
      </c>
      <c r="B452" s="197" t="s">
        <v>978</v>
      </c>
      <c r="C452" s="196" t="s">
        <v>980</v>
      </c>
      <c r="D452" s="196">
        <v>108.27</v>
      </c>
      <c r="E452" s="196">
        <v>41.1</v>
      </c>
    </row>
    <row r="453" spans="1:5" ht="15" customHeight="1">
      <c r="A453" s="202" t="s">
        <v>910</v>
      </c>
      <c r="B453" s="197" t="s">
        <v>978</v>
      </c>
      <c r="C453" s="196" t="s">
        <v>981</v>
      </c>
      <c r="D453" s="196">
        <v>107.02</v>
      </c>
      <c r="E453" s="196">
        <v>40.33</v>
      </c>
    </row>
    <row r="454" spans="1:5" ht="15" customHeight="1">
      <c r="A454" s="202" t="s">
        <v>910</v>
      </c>
      <c r="B454" s="197" t="s">
        <v>978</v>
      </c>
      <c r="C454" s="196" t="s">
        <v>982</v>
      </c>
      <c r="D454" s="196">
        <v>108.65</v>
      </c>
      <c r="E454" s="196">
        <v>40.72</v>
      </c>
    </row>
    <row r="455" spans="1:5" ht="15" customHeight="1">
      <c r="A455" s="202" t="s">
        <v>910</v>
      </c>
      <c r="B455" s="197" t="s">
        <v>978</v>
      </c>
      <c r="C455" s="196" t="s">
        <v>983</v>
      </c>
      <c r="D455" s="196">
        <v>108.52</v>
      </c>
      <c r="E455" s="196">
        <v>41.57</v>
      </c>
    </row>
    <row r="456" spans="1:5" ht="15" customHeight="1">
      <c r="A456" s="202" t="s">
        <v>910</v>
      </c>
      <c r="B456" s="197" t="s">
        <v>978</v>
      </c>
      <c r="C456" s="196" t="s">
        <v>984</v>
      </c>
      <c r="D456" s="196">
        <v>107.07</v>
      </c>
      <c r="E456" s="196">
        <v>41.1</v>
      </c>
    </row>
    <row r="457" spans="1:5" ht="15" customHeight="1">
      <c r="A457" s="202" t="s">
        <v>910</v>
      </c>
      <c r="B457" s="197" t="s">
        <v>978</v>
      </c>
      <c r="C457" s="196" t="s">
        <v>985</v>
      </c>
      <c r="D457" s="196">
        <v>107.15</v>
      </c>
      <c r="E457" s="196">
        <v>40.880000000000003</v>
      </c>
    </row>
    <row r="458" spans="1:5" ht="15" customHeight="1">
      <c r="A458" s="202" t="s">
        <v>910</v>
      </c>
      <c r="B458" s="197" t="s">
        <v>986</v>
      </c>
      <c r="C458" s="196" t="s">
        <v>986</v>
      </c>
      <c r="D458" s="196">
        <v>113.12</v>
      </c>
      <c r="E458" s="196">
        <v>40.98</v>
      </c>
    </row>
    <row r="459" spans="1:5" ht="15" customHeight="1">
      <c r="A459" s="202" t="s">
        <v>910</v>
      </c>
      <c r="B459" s="197" t="s">
        <v>986</v>
      </c>
      <c r="C459" s="196" t="s">
        <v>987</v>
      </c>
      <c r="D459" s="196">
        <v>113.1</v>
      </c>
      <c r="E459" s="196">
        <v>41.03</v>
      </c>
    </row>
    <row r="460" spans="1:5" ht="15" customHeight="1">
      <c r="A460" s="202" t="s">
        <v>910</v>
      </c>
      <c r="B460" s="197" t="s">
        <v>986</v>
      </c>
      <c r="C460" s="196" t="s">
        <v>988</v>
      </c>
      <c r="D460" s="196">
        <v>112.57</v>
      </c>
      <c r="E460" s="196">
        <v>40.9</v>
      </c>
    </row>
    <row r="461" spans="1:5" ht="15" customHeight="1">
      <c r="A461" s="202" t="s">
        <v>910</v>
      </c>
      <c r="B461" s="197" t="s">
        <v>986</v>
      </c>
      <c r="C461" s="196" t="s">
        <v>989</v>
      </c>
      <c r="D461" s="196">
        <v>114</v>
      </c>
      <c r="E461" s="196">
        <v>41.9</v>
      </c>
    </row>
    <row r="462" spans="1:5" ht="15" customHeight="1">
      <c r="A462" s="202" t="s">
        <v>910</v>
      </c>
      <c r="B462" s="197" t="s">
        <v>986</v>
      </c>
      <c r="C462" s="196" t="s">
        <v>990</v>
      </c>
      <c r="D462" s="196">
        <v>113.53</v>
      </c>
      <c r="E462" s="196">
        <v>41.55</v>
      </c>
    </row>
    <row r="463" spans="1:5" ht="15" customHeight="1">
      <c r="A463" s="202" t="s">
        <v>910</v>
      </c>
      <c r="B463" s="197" t="s">
        <v>986</v>
      </c>
      <c r="C463" s="196" t="s">
        <v>991</v>
      </c>
      <c r="D463" s="196">
        <v>113.88</v>
      </c>
      <c r="E463" s="196">
        <v>40.880000000000003</v>
      </c>
    </row>
    <row r="464" spans="1:5" ht="15" customHeight="1">
      <c r="A464" s="202" t="s">
        <v>910</v>
      </c>
      <c r="B464" s="197" t="s">
        <v>986</v>
      </c>
      <c r="C464" s="196" t="s">
        <v>992</v>
      </c>
      <c r="D464" s="196">
        <v>112.48</v>
      </c>
      <c r="E464" s="196">
        <v>40.53</v>
      </c>
    </row>
    <row r="465" spans="1:5" ht="15" customHeight="1">
      <c r="A465" s="202" t="s">
        <v>910</v>
      </c>
      <c r="B465" s="197" t="s">
        <v>986</v>
      </c>
      <c r="C465" s="196" t="s">
        <v>993</v>
      </c>
      <c r="D465" s="196">
        <v>113.22</v>
      </c>
      <c r="E465" s="196">
        <v>40.78</v>
      </c>
    </row>
    <row r="466" spans="1:5" ht="15" customHeight="1">
      <c r="A466" s="202" t="s">
        <v>910</v>
      </c>
      <c r="B466" s="197" t="s">
        <v>986</v>
      </c>
      <c r="C466" s="196" t="s">
        <v>994</v>
      </c>
      <c r="D466" s="196">
        <v>112.63</v>
      </c>
      <c r="E466" s="196">
        <v>41.27</v>
      </c>
    </row>
    <row r="467" spans="1:5" ht="15" customHeight="1">
      <c r="A467" s="202" t="s">
        <v>910</v>
      </c>
      <c r="B467" s="197" t="s">
        <v>986</v>
      </c>
      <c r="C467" s="196" t="s">
        <v>995</v>
      </c>
      <c r="D467" s="196">
        <v>113.18</v>
      </c>
      <c r="E467" s="196">
        <v>41.45</v>
      </c>
    </row>
    <row r="468" spans="1:5" ht="15" customHeight="1">
      <c r="A468" s="202" t="s">
        <v>910</v>
      </c>
      <c r="B468" s="197" t="s">
        <v>986</v>
      </c>
      <c r="C468" s="196" t="s">
        <v>996</v>
      </c>
      <c r="D468" s="196">
        <v>111.7</v>
      </c>
      <c r="E468" s="196">
        <v>41.52</v>
      </c>
    </row>
    <row r="469" spans="1:5" ht="15" customHeight="1">
      <c r="A469" s="202" t="s">
        <v>910</v>
      </c>
      <c r="B469" s="197" t="s">
        <v>986</v>
      </c>
      <c r="C469" s="196" t="s">
        <v>997</v>
      </c>
      <c r="D469" s="196">
        <v>113.15</v>
      </c>
      <c r="E469" s="196">
        <v>40.43</v>
      </c>
    </row>
    <row r="470" spans="1:5" ht="15" customHeight="1">
      <c r="A470" s="202" t="s">
        <v>910</v>
      </c>
      <c r="B470" s="197" t="s">
        <v>998</v>
      </c>
      <c r="C470" s="196" t="s">
        <v>998</v>
      </c>
      <c r="D470" s="196">
        <v>122.05</v>
      </c>
      <c r="E470" s="196">
        <v>46.08</v>
      </c>
    </row>
    <row r="471" spans="1:5" ht="15" customHeight="1">
      <c r="A471" s="202" t="s">
        <v>910</v>
      </c>
      <c r="B471" s="197" t="s">
        <v>998</v>
      </c>
      <c r="C471" s="196" t="s">
        <v>999</v>
      </c>
      <c r="D471" s="196">
        <v>122.05</v>
      </c>
      <c r="E471" s="196">
        <v>46.08</v>
      </c>
    </row>
    <row r="472" spans="1:5" ht="15" customHeight="1">
      <c r="A472" s="202" t="s">
        <v>910</v>
      </c>
      <c r="B472" s="197" t="s">
        <v>998</v>
      </c>
      <c r="C472" s="196" t="s">
        <v>1000</v>
      </c>
      <c r="D472" s="196">
        <v>119.93</v>
      </c>
      <c r="E472" s="196">
        <v>47.18</v>
      </c>
    </row>
    <row r="473" spans="1:5" ht="15" customHeight="1">
      <c r="A473" s="202" t="s">
        <v>910</v>
      </c>
      <c r="B473" s="197" t="s">
        <v>998</v>
      </c>
      <c r="C473" s="196" t="s">
        <v>1001</v>
      </c>
      <c r="D473" s="196">
        <v>121.92</v>
      </c>
      <c r="E473" s="196">
        <v>46.07</v>
      </c>
    </row>
    <row r="474" spans="1:5" ht="15" customHeight="1">
      <c r="A474" s="202" t="s">
        <v>910</v>
      </c>
      <c r="B474" s="197" t="s">
        <v>998</v>
      </c>
      <c r="C474" s="196" t="s">
        <v>1002</v>
      </c>
      <c r="D474" s="196">
        <v>121.47</v>
      </c>
      <c r="E474" s="196">
        <v>45.05</v>
      </c>
    </row>
    <row r="475" spans="1:5" ht="15" customHeight="1">
      <c r="A475" s="202" t="s">
        <v>910</v>
      </c>
      <c r="B475" s="197" t="s">
        <v>998</v>
      </c>
      <c r="C475" s="196" t="s">
        <v>1003</v>
      </c>
      <c r="D475" s="196">
        <v>122.9</v>
      </c>
      <c r="E475" s="196">
        <v>46.73</v>
      </c>
    </row>
    <row r="476" spans="1:5" ht="15" customHeight="1">
      <c r="A476" s="202" t="s">
        <v>910</v>
      </c>
      <c r="B476" s="197" t="s">
        <v>998</v>
      </c>
      <c r="C476" s="196" t="s">
        <v>1004</v>
      </c>
      <c r="D476" s="196">
        <v>121.57</v>
      </c>
      <c r="E476" s="196">
        <v>45.38</v>
      </c>
    </row>
    <row r="477" spans="1:5" ht="15" customHeight="1">
      <c r="A477" s="202" t="s">
        <v>910</v>
      </c>
      <c r="B477" s="197" t="s">
        <v>1005</v>
      </c>
      <c r="C477" s="196" t="s">
        <v>1005</v>
      </c>
      <c r="D477" s="196">
        <v>116.07</v>
      </c>
      <c r="E477" s="196">
        <v>43.95</v>
      </c>
    </row>
    <row r="478" spans="1:5" ht="15" customHeight="1">
      <c r="A478" s="202" t="s">
        <v>910</v>
      </c>
      <c r="B478" s="197" t="s">
        <v>1005</v>
      </c>
      <c r="C478" s="196" t="s">
        <v>1006</v>
      </c>
      <c r="D478" s="196">
        <v>111.98</v>
      </c>
      <c r="E478" s="196">
        <v>43.65</v>
      </c>
    </row>
    <row r="479" spans="1:5" ht="15" customHeight="1">
      <c r="A479" s="202" t="s">
        <v>910</v>
      </c>
      <c r="B479" s="197" t="s">
        <v>1005</v>
      </c>
      <c r="C479" s="196" t="s">
        <v>1007</v>
      </c>
      <c r="D479" s="196">
        <v>116.07</v>
      </c>
      <c r="E479" s="196">
        <v>43.93</v>
      </c>
    </row>
    <row r="480" spans="1:5" ht="15" customHeight="1">
      <c r="A480" s="202" t="s">
        <v>910</v>
      </c>
      <c r="B480" s="197" t="s">
        <v>1005</v>
      </c>
      <c r="C480" s="196" t="s">
        <v>1008</v>
      </c>
      <c r="D480" s="196">
        <v>114.97</v>
      </c>
      <c r="E480" s="196">
        <v>44.02</v>
      </c>
    </row>
    <row r="481" spans="1:5" ht="15" customHeight="1">
      <c r="A481" s="202" t="s">
        <v>910</v>
      </c>
      <c r="B481" s="197" t="s">
        <v>1005</v>
      </c>
      <c r="C481" s="196" t="s">
        <v>1009</v>
      </c>
      <c r="D481" s="196">
        <v>113.63</v>
      </c>
      <c r="E481" s="196">
        <v>43.85</v>
      </c>
    </row>
    <row r="482" spans="1:5" ht="15" customHeight="1">
      <c r="A482" s="202" t="s">
        <v>910</v>
      </c>
      <c r="B482" s="197" t="s">
        <v>1005</v>
      </c>
      <c r="C482" s="196" t="s">
        <v>1010</v>
      </c>
      <c r="D482" s="196">
        <v>112.65</v>
      </c>
      <c r="E482" s="196">
        <v>42.75</v>
      </c>
    </row>
    <row r="483" spans="1:5" ht="15" customHeight="1">
      <c r="A483" s="202" t="s">
        <v>910</v>
      </c>
      <c r="B483" s="197" t="s">
        <v>1005</v>
      </c>
      <c r="C483" s="196" t="s">
        <v>1011</v>
      </c>
      <c r="D483" s="196">
        <v>116.97</v>
      </c>
      <c r="E483" s="196">
        <v>45.52</v>
      </c>
    </row>
    <row r="484" spans="1:5" ht="15" customHeight="1">
      <c r="A484" s="202" t="s">
        <v>910</v>
      </c>
      <c r="B484" s="197" t="s">
        <v>1005</v>
      </c>
      <c r="C484" s="196" t="s">
        <v>1012</v>
      </c>
      <c r="D484" s="196">
        <v>117.6</v>
      </c>
      <c r="E484" s="196">
        <v>44.58</v>
      </c>
    </row>
    <row r="485" spans="1:5" ht="15" customHeight="1">
      <c r="A485" s="202" t="s">
        <v>910</v>
      </c>
      <c r="B485" s="197" t="s">
        <v>1005</v>
      </c>
      <c r="C485" s="196" t="s">
        <v>1013</v>
      </c>
      <c r="D485" s="196">
        <v>115.28</v>
      </c>
      <c r="E485" s="196">
        <v>41.9</v>
      </c>
    </row>
    <row r="486" spans="1:5" ht="15" customHeight="1">
      <c r="A486" s="202" t="s">
        <v>910</v>
      </c>
      <c r="B486" s="197" t="s">
        <v>1005</v>
      </c>
      <c r="C486" s="196" t="s">
        <v>1014</v>
      </c>
      <c r="D486" s="196">
        <v>113.83</v>
      </c>
      <c r="E486" s="196">
        <v>42.23</v>
      </c>
    </row>
    <row r="487" spans="1:5" ht="15" customHeight="1">
      <c r="A487" s="202" t="s">
        <v>910</v>
      </c>
      <c r="B487" s="197" t="s">
        <v>1005</v>
      </c>
      <c r="C487" s="196" t="s">
        <v>1015</v>
      </c>
      <c r="D487" s="196">
        <v>115</v>
      </c>
      <c r="E487" s="196">
        <v>42.3</v>
      </c>
    </row>
    <row r="488" spans="1:5" ht="15" customHeight="1">
      <c r="A488" s="202" t="s">
        <v>910</v>
      </c>
      <c r="B488" s="197" t="s">
        <v>1005</v>
      </c>
      <c r="C488" s="196" t="s">
        <v>1016</v>
      </c>
      <c r="D488" s="196">
        <v>116</v>
      </c>
      <c r="E488" s="196">
        <v>42.25</v>
      </c>
    </row>
    <row r="489" spans="1:5" ht="15" customHeight="1">
      <c r="A489" s="202" t="s">
        <v>910</v>
      </c>
      <c r="B489" s="197" t="s">
        <v>1005</v>
      </c>
      <c r="C489" s="196" t="s">
        <v>1017</v>
      </c>
      <c r="D489" s="196">
        <v>116.47</v>
      </c>
      <c r="E489" s="196">
        <v>42.18</v>
      </c>
    </row>
    <row r="490" spans="1:5" ht="15" customHeight="1">
      <c r="A490" s="202" t="s">
        <v>910</v>
      </c>
      <c r="B490" s="197" t="s">
        <v>1018</v>
      </c>
      <c r="C490" s="196" t="s">
        <v>1018</v>
      </c>
      <c r="D490" s="196">
        <v>105.67</v>
      </c>
      <c r="E490" s="196">
        <v>38.83</v>
      </c>
    </row>
    <row r="491" spans="1:5" ht="15" customHeight="1">
      <c r="A491" s="202" t="s">
        <v>910</v>
      </c>
      <c r="B491" s="197" t="s">
        <v>1018</v>
      </c>
      <c r="C491" s="196" t="s">
        <v>1019</v>
      </c>
      <c r="D491" s="196">
        <v>105.67</v>
      </c>
      <c r="E491" s="196">
        <v>38.83</v>
      </c>
    </row>
    <row r="492" spans="1:5" ht="15" customHeight="1">
      <c r="A492" s="202" t="s">
        <v>910</v>
      </c>
      <c r="B492" s="197" t="s">
        <v>1018</v>
      </c>
      <c r="C492" s="196" t="s">
        <v>1020</v>
      </c>
      <c r="D492" s="196">
        <v>101.68</v>
      </c>
      <c r="E492" s="196">
        <v>39.200000000000003</v>
      </c>
    </row>
    <row r="493" spans="1:5" ht="15" customHeight="1">
      <c r="A493" s="202" t="s">
        <v>910</v>
      </c>
      <c r="B493" s="197" t="s">
        <v>1018</v>
      </c>
      <c r="C493" s="196" t="s">
        <v>1021</v>
      </c>
      <c r="D493" s="196">
        <v>101.07</v>
      </c>
      <c r="E493" s="196">
        <v>41.97</v>
      </c>
    </row>
    <row r="494" spans="1:5" ht="15" customHeight="1">
      <c r="A494" s="203" t="s">
        <v>1022</v>
      </c>
      <c r="B494" s="197" t="s">
        <v>1023</v>
      </c>
      <c r="C494" s="196" t="s">
        <v>1023</v>
      </c>
      <c r="D494" s="196">
        <v>123.43</v>
      </c>
      <c r="E494" s="196">
        <v>41.8</v>
      </c>
    </row>
    <row r="495" spans="1:5" ht="15" customHeight="1">
      <c r="A495" s="203" t="s">
        <v>1022</v>
      </c>
      <c r="B495" s="197" t="s">
        <v>1023</v>
      </c>
      <c r="C495" s="196" t="s">
        <v>589</v>
      </c>
      <c r="D495" s="196">
        <v>123.4</v>
      </c>
      <c r="E495" s="196">
        <v>41.78</v>
      </c>
    </row>
    <row r="496" spans="1:5" ht="15" customHeight="1">
      <c r="A496" s="203" t="s">
        <v>1022</v>
      </c>
      <c r="B496" s="197" t="s">
        <v>1023</v>
      </c>
      <c r="C496" s="196" t="s">
        <v>1024</v>
      </c>
      <c r="D496" s="196">
        <v>123.45</v>
      </c>
      <c r="E496" s="196">
        <v>41.8</v>
      </c>
    </row>
    <row r="497" spans="1:5" ht="15" customHeight="1">
      <c r="A497" s="203" t="s">
        <v>1022</v>
      </c>
      <c r="B497" s="197" t="s">
        <v>1023</v>
      </c>
      <c r="C497" s="196" t="s">
        <v>1025</v>
      </c>
      <c r="D497" s="196">
        <v>123.47</v>
      </c>
      <c r="E497" s="196">
        <v>41.8</v>
      </c>
    </row>
    <row r="498" spans="1:5" ht="15" customHeight="1">
      <c r="A498" s="203" t="s">
        <v>1022</v>
      </c>
      <c r="B498" s="197" t="s">
        <v>1023</v>
      </c>
      <c r="C498" s="196" t="s">
        <v>1026</v>
      </c>
      <c r="D498" s="196">
        <v>123.42</v>
      </c>
      <c r="E498" s="196">
        <v>41.82</v>
      </c>
    </row>
    <row r="499" spans="1:5" ht="15" customHeight="1">
      <c r="A499" s="203" t="s">
        <v>1022</v>
      </c>
      <c r="B499" s="197" t="s">
        <v>1023</v>
      </c>
      <c r="C499" s="196" t="s">
        <v>1027</v>
      </c>
      <c r="D499" s="196">
        <v>122.95</v>
      </c>
      <c r="E499" s="196">
        <v>41.12</v>
      </c>
    </row>
    <row r="500" spans="1:5" ht="15" customHeight="1">
      <c r="A500" s="203" t="s">
        <v>1022</v>
      </c>
      <c r="B500" s="197" t="s">
        <v>1023</v>
      </c>
      <c r="C500" s="196" t="s">
        <v>1027</v>
      </c>
      <c r="D500" s="196">
        <v>123.35</v>
      </c>
      <c r="E500" s="196">
        <v>41.8</v>
      </c>
    </row>
    <row r="501" spans="1:5" ht="15" customHeight="1">
      <c r="A501" s="203" t="s">
        <v>1022</v>
      </c>
      <c r="B501" s="197" t="s">
        <v>1023</v>
      </c>
      <c r="C501" s="196" t="s">
        <v>1028</v>
      </c>
      <c r="D501" s="196">
        <v>123.33</v>
      </c>
      <c r="E501" s="196">
        <v>41.67</v>
      </c>
    </row>
    <row r="502" spans="1:5" ht="15" customHeight="1">
      <c r="A502" s="203" t="s">
        <v>1022</v>
      </c>
      <c r="B502" s="197" t="s">
        <v>1023</v>
      </c>
      <c r="C502" s="196" t="s">
        <v>1029</v>
      </c>
      <c r="D502" s="196">
        <v>123.47</v>
      </c>
      <c r="E502" s="196">
        <v>41.77</v>
      </c>
    </row>
    <row r="503" spans="1:5" ht="15" customHeight="1">
      <c r="A503" s="203" t="s">
        <v>1022</v>
      </c>
      <c r="B503" s="197" t="s">
        <v>1023</v>
      </c>
      <c r="C503" s="196" t="s">
        <v>1030</v>
      </c>
      <c r="D503" s="196">
        <v>123.52</v>
      </c>
      <c r="E503" s="196">
        <v>42.05</v>
      </c>
    </row>
    <row r="504" spans="1:5" ht="15" customHeight="1">
      <c r="A504" s="203" t="s">
        <v>1022</v>
      </c>
      <c r="B504" s="197" t="s">
        <v>1023</v>
      </c>
      <c r="C504" s="196" t="s">
        <v>1031</v>
      </c>
      <c r="D504" s="196">
        <v>123.3</v>
      </c>
      <c r="E504" s="196">
        <v>41.78</v>
      </c>
    </row>
    <row r="505" spans="1:5" ht="15" customHeight="1">
      <c r="A505" s="203" t="s">
        <v>1022</v>
      </c>
      <c r="B505" s="197" t="s">
        <v>1023</v>
      </c>
      <c r="C505" s="196" t="s">
        <v>1032</v>
      </c>
      <c r="D505" s="196">
        <v>122.72</v>
      </c>
      <c r="E505" s="196">
        <v>41.52</v>
      </c>
    </row>
    <row r="506" spans="1:5" ht="15" customHeight="1">
      <c r="A506" s="203" t="s">
        <v>1022</v>
      </c>
      <c r="B506" s="197" t="s">
        <v>1023</v>
      </c>
      <c r="C506" s="196" t="s">
        <v>1033</v>
      </c>
      <c r="D506" s="196">
        <v>123.35</v>
      </c>
      <c r="E506" s="196">
        <v>42.75</v>
      </c>
    </row>
    <row r="507" spans="1:5" ht="15" customHeight="1">
      <c r="A507" s="203" t="s">
        <v>1022</v>
      </c>
      <c r="B507" s="197" t="s">
        <v>1023</v>
      </c>
      <c r="C507" s="196" t="s">
        <v>1034</v>
      </c>
      <c r="D507" s="196">
        <v>123.4</v>
      </c>
      <c r="E507" s="196">
        <v>42.5</v>
      </c>
    </row>
    <row r="508" spans="1:5" ht="15" customHeight="1">
      <c r="A508" s="203" t="s">
        <v>1022</v>
      </c>
      <c r="B508" s="197" t="s">
        <v>1023</v>
      </c>
      <c r="C508" s="196" t="s">
        <v>1035</v>
      </c>
      <c r="D508" s="196">
        <v>122.82</v>
      </c>
      <c r="E508" s="196">
        <v>42</v>
      </c>
    </row>
    <row r="509" spans="1:5" ht="15" customHeight="1">
      <c r="A509" s="203" t="s">
        <v>1022</v>
      </c>
      <c r="B509" s="197" t="s">
        <v>1036</v>
      </c>
      <c r="C509" s="196" t="s">
        <v>1036</v>
      </c>
      <c r="D509" s="196">
        <v>121.62</v>
      </c>
      <c r="E509" s="196">
        <v>38.92</v>
      </c>
    </row>
    <row r="510" spans="1:5" ht="15" customHeight="1">
      <c r="A510" s="203" t="s">
        <v>1022</v>
      </c>
      <c r="B510" s="197" t="s">
        <v>1036</v>
      </c>
      <c r="C510" s="196" t="s">
        <v>1037</v>
      </c>
      <c r="D510" s="196">
        <v>121.63</v>
      </c>
      <c r="E510" s="196">
        <v>38.92</v>
      </c>
    </row>
    <row r="511" spans="1:5" ht="15" customHeight="1">
      <c r="A511" s="203" t="s">
        <v>1022</v>
      </c>
      <c r="B511" s="197" t="s">
        <v>1036</v>
      </c>
      <c r="C511" s="196" t="s">
        <v>1038</v>
      </c>
      <c r="D511" s="196">
        <v>121.6</v>
      </c>
      <c r="E511" s="196">
        <v>38.92</v>
      </c>
    </row>
    <row r="512" spans="1:5" ht="15" customHeight="1">
      <c r="A512" s="203" t="s">
        <v>1022</v>
      </c>
      <c r="B512" s="197" t="s">
        <v>1036</v>
      </c>
      <c r="C512" s="196" t="s">
        <v>1039</v>
      </c>
      <c r="D512" s="196">
        <v>121.58</v>
      </c>
      <c r="E512" s="196">
        <v>38.9</v>
      </c>
    </row>
    <row r="513" spans="1:5" ht="15" customHeight="1">
      <c r="A513" s="203" t="s">
        <v>1022</v>
      </c>
      <c r="B513" s="197" t="s">
        <v>1036</v>
      </c>
      <c r="C513" s="196" t="s">
        <v>1040</v>
      </c>
      <c r="D513" s="196">
        <v>121.57</v>
      </c>
      <c r="E513" s="196">
        <v>38.950000000000003</v>
      </c>
    </row>
    <row r="514" spans="1:5" ht="15" customHeight="1">
      <c r="A514" s="203" t="s">
        <v>1022</v>
      </c>
      <c r="B514" s="197" t="s">
        <v>1036</v>
      </c>
      <c r="C514" s="196" t="s">
        <v>1041</v>
      </c>
      <c r="D514" s="196">
        <v>121.27</v>
      </c>
      <c r="E514" s="196">
        <v>38.82</v>
      </c>
    </row>
    <row r="515" spans="1:5" ht="15" customHeight="1">
      <c r="A515" s="203" t="s">
        <v>1022</v>
      </c>
      <c r="B515" s="197" t="s">
        <v>1036</v>
      </c>
      <c r="C515" s="196" t="s">
        <v>1042</v>
      </c>
      <c r="D515" s="196">
        <v>121.7</v>
      </c>
      <c r="E515" s="196">
        <v>39.1</v>
      </c>
    </row>
    <row r="516" spans="1:5" ht="15" customHeight="1">
      <c r="A516" s="203" t="s">
        <v>1022</v>
      </c>
      <c r="B516" s="197" t="s">
        <v>1036</v>
      </c>
      <c r="C516" s="196" t="s">
        <v>1043</v>
      </c>
      <c r="D516" s="196">
        <v>122.58</v>
      </c>
      <c r="E516" s="196">
        <v>39.270000000000003</v>
      </c>
    </row>
    <row r="517" spans="1:5" ht="15" customHeight="1">
      <c r="A517" s="203" t="s">
        <v>1022</v>
      </c>
      <c r="B517" s="197" t="s">
        <v>1036</v>
      </c>
      <c r="C517" s="196" t="s">
        <v>1044</v>
      </c>
      <c r="D517" s="196">
        <v>122</v>
      </c>
      <c r="E517" s="196">
        <v>39.619999999999997</v>
      </c>
    </row>
    <row r="518" spans="1:5" ht="15" customHeight="1">
      <c r="A518" s="203" t="s">
        <v>1022</v>
      </c>
      <c r="B518" s="197" t="s">
        <v>1036</v>
      </c>
      <c r="C518" s="196" t="s">
        <v>1045</v>
      </c>
      <c r="D518" s="196">
        <v>121.95</v>
      </c>
      <c r="E518" s="196">
        <v>39.4</v>
      </c>
    </row>
    <row r="519" spans="1:5" ht="15" customHeight="1">
      <c r="A519" s="203" t="s">
        <v>1022</v>
      </c>
      <c r="B519" s="197" t="s">
        <v>1036</v>
      </c>
      <c r="C519" s="196" t="s">
        <v>1046</v>
      </c>
      <c r="D519" s="196">
        <v>122.98</v>
      </c>
      <c r="E519" s="196">
        <v>39.700000000000003</v>
      </c>
    </row>
    <row r="520" spans="1:5" ht="15" customHeight="1">
      <c r="A520" s="203" t="s">
        <v>1022</v>
      </c>
      <c r="B520" s="197" t="s">
        <v>1047</v>
      </c>
      <c r="C520" s="196" t="s">
        <v>1047</v>
      </c>
      <c r="D520" s="196">
        <v>122.98</v>
      </c>
      <c r="E520" s="196">
        <v>41.1</v>
      </c>
    </row>
    <row r="521" spans="1:5" ht="15" customHeight="1">
      <c r="A521" s="203" t="s">
        <v>1022</v>
      </c>
      <c r="B521" s="197" t="s">
        <v>1047</v>
      </c>
      <c r="C521" s="196" t="s">
        <v>1048</v>
      </c>
      <c r="D521" s="196">
        <v>122.98</v>
      </c>
      <c r="E521" s="196">
        <v>41.1</v>
      </c>
    </row>
    <row r="522" spans="1:5" ht="15" customHeight="1">
      <c r="A522" s="203" t="s">
        <v>1022</v>
      </c>
      <c r="B522" s="197" t="s">
        <v>1047</v>
      </c>
      <c r="C522" s="196" t="s">
        <v>1027</v>
      </c>
      <c r="D522" s="196">
        <v>122.95</v>
      </c>
      <c r="E522" s="196">
        <v>41.12</v>
      </c>
    </row>
    <row r="523" spans="1:5" ht="15" customHeight="1">
      <c r="A523" s="203" t="s">
        <v>1022</v>
      </c>
      <c r="B523" s="197" t="s">
        <v>1047</v>
      </c>
      <c r="C523" s="196" t="s">
        <v>1027</v>
      </c>
      <c r="D523" s="196">
        <v>123.35</v>
      </c>
      <c r="E523" s="196">
        <v>41.8</v>
      </c>
    </row>
    <row r="524" spans="1:5" ht="15" customHeight="1">
      <c r="A524" s="203" t="s">
        <v>1022</v>
      </c>
      <c r="B524" s="197" t="s">
        <v>1047</v>
      </c>
      <c r="C524" s="196" t="s">
        <v>1049</v>
      </c>
      <c r="D524" s="196">
        <v>123</v>
      </c>
      <c r="E524" s="196">
        <v>41.15</v>
      </c>
    </row>
    <row r="525" spans="1:5" ht="15" customHeight="1">
      <c r="A525" s="203" t="s">
        <v>1022</v>
      </c>
      <c r="B525" s="197" t="s">
        <v>1047</v>
      </c>
      <c r="C525" s="196" t="s">
        <v>1050</v>
      </c>
      <c r="D525" s="196">
        <v>122.97</v>
      </c>
      <c r="E525" s="196">
        <v>41.07</v>
      </c>
    </row>
    <row r="526" spans="1:5" ht="15" customHeight="1">
      <c r="A526" s="203" t="s">
        <v>1022</v>
      </c>
      <c r="B526" s="197" t="s">
        <v>1047</v>
      </c>
      <c r="C526" s="196" t="s">
        <v>1051</v>
      </c>
      <c r="D526" s="196">
        <v>122.42</v>
      </c>
      <c r="E526" s="196">
        <v>41.38</v>
      </c>
    </row>
    <row r="527" spans="1:5" ht="15" customHeight="1">
      <c r="A527" s="203" t="s">
        <v>1022</v>
      </c>
      <c r="B527" s="197" t="s">
        <v>1047</v>
      </c>
      <c r="C527" s="196" t="s">
        <v>1052</v>
      </c>
      <c r="D527" s="196">
        <v>123.28</v>
      </c>
      <c r="E527" s="196">
        <v>40.28</v>
      </c>
    </row>
    <row r="528" spans="1:5" ht="15" customHeight="1">
      <c r="A528" s="203" t="s">
        <v>1022</v>
      </c>
      <c r="B528" s="197" t="s">
        <v>1047</v>
      </c>
      <c r="C528" s="196" t="s">
        <v>1053</v>
      </c>
      <c r="D528" s="196">
        <v>122.7</v>
      </c>
      <c r="E528" s="196">
        <v>40.880000000000003</v>
      </c>
    </row>
    <row r="529" spans="1:5" ht="15" customHeight="1">
      <c r="A529" s="203" t="s">
        <v>1022</v>
      </c>
      <c r="B529" s="197" t="s">
        <v>1054</v>
      </c>
      <c r="C529" s="196" t="s">
        <v>1054</v>
      </c>
      <c r="D529" s="196">
        <v>123.98</v>
      </c>
      <c r="E529" s="196">
        <v>41.88</v>
      </c>
    </row>
    <row r="530" spans="1:5" ht="15" customHeight="1">
      <c r="A530" s="203" t="s">
        <v>1022</v>
      </c>
      <c r="B530" s="197" t="s">
        <v>1054</v>
      </c>
      <c r="C530" s="196" t="s">
        <v>1055</v>
      </c>
      <c r="D530" s="196">
        <v>123.88</v>
      </c>
      <c r="E530" s="196">
        <v>41.87</v>
      </c>
    </row>
    <row r="531" spans="1:5" ht="15" customHeight="1">
      <c r="A531" s="203" t="s">
        <v>1022</v>
      </c>
      <c r="B531" s="197" t="s">
        <v>1054</v>
      </c>
      <c r="C531" s="196" t="s">
        <v>1056</v>
      </c>
      <c r="D531" s="196">
        <v>124.02</v>
      </c>
      <c r="E531" s="196">
        <v>41.85</v>
      </c>
    </row>
    <row r="532" spans="1:5" ht="15" customHeight="1">
      <c r="A532" s="203" t="s">
        <v>1022</v>
      </c>
      <c r="B532" s="197" t="s">
        <v>1054</v>
      </c>
      <c r="C532" s="196" t="s">
        <v>1057</v>
      </c>
      <c r="D532" s="196">
        <v>123.78</v>
      </c>
      <c r="E532" s="196">
        <v>41.85</v>
      </c>
    </row>
    <row r="533" spans="1:5" ht="15" customHeight="1">
      <c r="A533" s="203" t="s">
        <v>1022</v>
      </c>
      <c r="B533" s="197" t="s">
        <v>1054</v>
      </c>
      <c r="C533" s="196" t="s">
        <v>1058</v>
      </c>
      <c r="D533" s="196">
        <v>123.93</v>
      </c>
      <c r="E533" s="196">
        <v>41.88</v>
      </c>
    </row>
    <row r="534" spans="1:5" ht="15" customHeight="1">
      <c r="A534" s="203" t="s">
        <v>1022</v>
      </c>
      <c r="B534" s="197" t="s">
        <v>1054</v>
      </c>
      <c r="C534" s="196" t="s">
        <v>1059</v>
      </c>
      <c r="D534" s="196">
        <v>123.9</v>
      </c>
      <c r="E534" s="196">
        <v>41.88</v>
      </c>
    </row>
    <row r="535" spans="1:5" ht="15" customHeight="1">
      <c r="A535" s="203" t="s">
        <v>1022</v>
      </c>
      <c r="B535" s="197" t="s">
        <v>1054</v>
      </c>
      <c r="C535" s="196" t="s">
        <v>1060</v>
      </c>
      <c r="D535" s="196">
        <v>125.03</v>
      </c>
      <c r="E535" s="196">
        <v>41.73</v>
      </c>
    </row>
    <row r="536" spans="1:5" ht="15" customHeight="1">
      <c r="A536" s="203" t="s">
        <v>1022</v>
      </c>
      <c r="B536" s="197" t="s">
        <v>1054</v>
      </c>
      <c r="C536" s="196" t="s">
        <v>1061</v>
      </c>
      <c r="D536" s="196">
        <v>124.92</v>
      </c>
      <c r="E536" s="196">
        <v>42.1</v>
      </c>
    </row>
    <row r="537" spans="1:5" ht="15" customHeight="1">
      <c r="A537" s="203" t="s">
        <v>1022</v>
      </c>
      <c r="B537" s="197" t="s">
        <v>1062</v>
      </c>
      <c r="C537" s="196" t="s">
        <v>1062</v>
      </c>
      <c r="D537" s="196">
        <v>123.77</v>
      </c>
      <c r="E537" s="196">
        <v>41.3</v>
      </c>
    </row>
    <row r="538" spans="1:5" ht="15" customHeight="1">
      <c r="A538" s="203" t="s">
        <v>1022</v>
      </c>
      <c r="B538" s="197" t="s">
        <v>1062</v>
      </c>
      <c r="C538" s="196" t="s">
        <v>1063</v>
      </c>
      <c r="D538" s="196">
        <v>123.77</v>
      </c>
      <c r="E538" s="196">
        <v>41.3</v>
      </c>
    </row>
    <row r="539" spans="1:5" ht="15" customHeight="1">
      <c r="A539" s="203" t="s">
        <v>1022</v>
      </c>
      <c r="B539" s="197" t="s">
        <v>1062</v>
      </c>
      <c r="C539" s="196" t="s">
        <v>1064</v>
      </c>
      <c r="D539" s="196">
        <v>123.77</v>
      </c>
      <c r="E539" s="196">
        <v>41.33</v>
      </c>
    </row>
    <row r="540" spans="1:5" ht="15" customHeight="1">
      <c r="A540" s="203" t="s">
        <v>1022</v>
      </c>
      <c r="B540" s="197" t="s">
        <v>1062</v>
      </c>
      <c r="C540" s="196" t="s">
        <v>1065</v>
      </c>
      <c r="D540" s="196">
        <v>123.82</v>
      </c>
      <c r="E540" s="196">
        <v>41.3</v>
      </c>
    </row>
    <row r="541" spans="1:5" ht="15" customHeight="1">
      <c r="A541" s="203" t="s">
        <v>1022</v>
      </c>
      <c r="B541" s="197" t="s">
        <v>1062</v>
      </c>
      <c r="C541" s="196" t="s">
        <v>1066</v>
      </c>
      <c r="D541" s="196">
        <v>123.73</v>
      </c>
      <c r="E541" s="196">
        <v>41.1</v>
      </c>
    </row>
    <row r="542" spans="1:5" ht="15" customHeight="1">
      <c r="A542" s="203" t="s">
        <v>1022</v>
      </c>
      <c r="B542" s="197" t="s">
        <v>1062</v>
      </c>
      <c r="C542" s="196" t="s">
        <v>1067</v>
      </c>
      <c r="D542" s="196">
        <v>124.12</v>
      </c>
      <c r="E542" s="196">
        <v>41.3</v>
      </c>
    </row>
    <row r="543" spans="1:5" ht="15" customHeight="1">
      <c r="A543" s="203" t="s">
        <v>1022</v>
      </c>
      <c r="B543" s="197" t="s">
        <v>1062</v>
      </c>
      <c r="C543" s="196" t="s">
        <v>1068</v>
      </c>
      <c r="D543" s="196">
        <v>125.35</v>
      </c>
      <c r="E543" s="196">
        <v>41.27</v>
      </c>
    </row>
    <row r="544" spans="1:5" ht="15" customHeight="1">
      <c r="A544" s="203" t="s">
        <v>1022</v>
      </c>
      <c r="B544" s="197" t="s">
        <v>1069</v>
      </c>
      <c r="C544" s="196" t="s">
        <v>1069</v>
      </c>
      <c r="D544" s="196">
        <v>124.38</v>
      </c>
      <c r="E544" s="196">
        <v>40.130000000000003</v>
      </c>
    </row>
    <row r="545" spans="1:5" ht="15" customHeight="1">
      <c r="A545" s="203" t="s">
        <v>1022</v>
      </c>
      <c r="B545" s="197" t="s">
        <v>1069</v>
      </c>
      <c r="C545" s="196" t="s">
        <v>1070</v>
      </c>
      <c r="D545" s="196">
        <v>124.38</v>
      </c>
      <c r="E545" s="196">
        <v>40.130000000000003</v>
      </c>
    </row>
    <row r="546" spans="1:5" ht="15" customHeight="1">
      <c r="A546" s="203" t="s">
        <v>1022</v>
      </c>
      <c r="B546" s="197" t="s">
        <v>1069</v>
      </c>
      <c r="C546" s="196" t="s">
        <v>1071</v>
      </c>
      <c r="D546" s="196">
        <v>124.35</v>
      </c>
      <c r="E546" s="196">
        <v>40.08</v>
      </c>
    </row>
    <row r="547" spans="1:5" ht="15" customHeight="1">
      <c r="A547" s="203" t="s">
        <v>1022</v>
      </c>
      <c r="B547" s="197" t="s">
        <v>1069</v>
      </c>
      <c r="C547" s="196" t="s">
        <v>1072</v>
      </c>
      <c r="D547" s="196">
        <v>124.42</v>
      </c>
      <c r="E547" s="196">
        <v>40.17</v>
      </c>
    </row>
    <row r="548" spans="1:5" ht="15" customHeight="1">
      <c r="A548" s="203" t="s">
        <v>1022</v>
      </c>
      <c r="B548" s="197" t="s">
        <v>1069</v>
      </c>
      <c r="C548" s="196" t="s">
        <v>1073</v>
      </c>
      <c r="D548" s="196">
        <v>124.78</v>
      </c>
      <c r="E548" s="196">
        <v>40.729999999999997</v>
      </c>
    </row>
    <row r="549" spans="1:5" ht="15" customHeight="1">
      <c r="A549" s="203" t="s">
        <v>1022</v>
      </c>
      <c r="B549" s="197" t="s">
        <v>1069</v>
      </c>
      <c r="C549" s="196" t="s">
        <v>1074</v>
      </c>
      <c r="D549" s="196">
        <v>124.15</v>
      </c>
      <c r="E549" s="196">
        <v>39.869999999999997</v>
      </c>
    </row>
    <row r="550" spans="1:5" ht="15" customHeight="1">
      <c r="A550" s="203" t="s">
        <v>1022</v>
      </c>
      <c r="B550" s="197" t="s">
        <v>1069</v>
      </c>
      <c r="C550" s="196" t="s">
        <v>1075</v>
      </c>
      <c r="D550" s="196">
        <v>124.07</v>
      </c>
      <c r="E550" s="196">
        <v>40.450000000000003</v>
      </c>
    </row>
    <row r="551" spans="1:5" ht="15" customHeight="1">
      <c r="A551" s="203" t="s">
        <v>1022</v>
      </c>
      <c r="B551" s="197" t="s">
        <v>1076</v>
      </c>
      <c r="C551" s="196" t="s">
        <v>1076</v>
      </c>
      <c r="D551" s="196">
        <v>121.13</v>
      </c>
      <c r="E551" s="196">
        <v>41.1</v>
      </c>
    </row>
    <row r="552" spans="1:5" ht="15" customHeight="1">
      <c r="A552" s="203" t="s">
        <v>1022</v>
      </c>
      <c r="B552" s="197" t="s">
        <v>1076</v>
      </c>
      <c r="C552" s="196" t="s">
        <v>1077</v>
      </c>
      <c r="D552" s="196">
        <v>121.12</v>
      </c>
      <c r="E552" s="196">
        <v>41.13</v>
      </c>
    </row>
    <row r="553" spans="1:5" ht="15" customHeight="1">
      <c r="A553" s="203" t="s">
        <v>1022</v>
      </c>
      <c r="B553" s="197" t="s">
        <v>1076</v>
      </c>
      <c r="C553" s="196" t="s">
        <v>1078</v>
      </c>
      <c r="D553" s="196">
        <v>121.15</v>
      </c>
      <c r="E553" s="196">
        <v>41.12</v>
      </c>
    </row>
    <row r="554" spans="1:5" ht="15" customHeight="1">
      <c r="A554" s="203" t="s">
        <v>1022</v>
      </c>
      <c r="B554" s="197" t="s">
        <v>1076</v>
      </c>
      <c r="C554" s="196" t="s">
        <v>1079</v>
      </c>
      <c r="D554" s="196">
        <v>121.1</v>
      </c>
      <c r="E554" s="196">
        <v>41.1</v>
      </c>
    </row>
    <row r="555" spans="1:5" ht="15" customHeight="1">
      <c r="A555" s="203" t="s">
        <v>1022</v>
      </c>
      <c r="B555" s="197" t="s">
        <v>1076</v>
      </c>
      <c r="C555" s="196" t="s">
        <v>1080</v>
      </c>
      <c r="D555" s="196">
        <v>122.12</v>
      </c>
      <c r="E555" s="196">
        <v>41.7</v>
      </c>
    </row>
    <row r="556" spans="1:5" ht="15" customHeight="1">
      <c r="A556" s="203" t="s">
        <v>1022</v>
      </c>
      <c r="B556" s="197" t="s">
        <v>1076</v>
      </c>
      <c r="C556" s="196" t="s">
        <v>1081</v>
      </c>
      <c r="D556" s="196">
        <v>121.23</v>
      </c>
      <c r="E556" s="196">
        <v>41.53</v>
      </c>
    </row>
    <row r="557" spans="1:5" ht="15" customHeight="1">
      <c r="A557" s="203" t="s">
        <v>1022</v>
      </c>
      <c r="B557" s="197" t="s">
        <v>1076</v>
      </c>
      <c r="C557" s="196" t="s">
        <v>1082</v>
      </c>
      <c r="D557" s="196">
        <v>121.35</v>
      </c>
      <c r="E557" s="196">
        <v>41.17</v>
      </c>
    </row>
    <row r="558" spans="1:5" ht="15" customHeight="1">
      <c r="A558" s="203" t="s">
        <v>1022</v>
      </c>
      <c r="B558" s="197" t="s">
        <v>1083</v>
      </c>
      <c r="C558" s="196" t="s">
        <v>1083</v>
      </c>
      <c r="D558" s="196">
        <v>122.23</v>
      </c>
      <c r="E558" s="196">
        <v>40.67</v>
      </c>
    </row>
    <row r="559" spans="1:5" ht="15" customHeight="1">
      <c r="A559" s="203" t="s">
        <v>1022</v>
      </c>
      <c r="B559" s="197" t="s">
        <v>1083</v>
      </c>
      <c r="C559" s="196" t="s">
        <v>1084</v>
      </c>
      <c r="D559" s="196">
        <v>122.27</v>
      </c>
      <c r="E559" s="196">
        <v>40.68</v>
      </c>
    </row>
    <row r="560" spans="1:5" ht="15" customHeight="1">
      <c r="A560" s="203" t="s">
        <v>1022</v>
      </c>
      <c r="B560" s="197" t="s">
        <v>1083</v>
      </c>
      <c r="C560" s="196" t="s">
        <v>1085</v>
      </c>
      <c r="D560" s="196">
        <v>122.22</v>
      </c>
      <c r="E560" s="196">
        <v>40.67</v>
      </c>
    </row>
    <row r="561" spans="1:5" ht="15" customHeight="1">
      <c r="A561" s="203" t="s">
        <v>1022</v>
      </c>
      <c r="B561" s="197" t="s">
        <v>1083</v>
      </c>
      <c r="C561" s="196" t="s">
        <v>1086</v>
      </c>
      <c r="D561" s="196">
        <v>122.12</v>
      </c>
      <c r="E561" s="196">
        <v>40.270000000000003</v>
      </c>
    </row>
    <row r="562" spans="1:5" ht="15" customHeight="1">
      <c r="A562" s="203" t="s">
        <v>1022</v>
      </c>
      <c r="B562" s="197" t="s">
        <v>1083</v>
      </c>
      <c r="C562" s="196" t="s">
        <v>1087</v>
      </c>
      <c r="D562" s="196">
        <v>122.37</v>
      </c>
      <c r="E562" s="196">
        <v>40.67</v>
      </c>
    </row>
    <row r="563" spans="1:5" ht="15" customHeight="1">
      <c r="A563" s="203" t="s">
        <v>1022</v>
      </c>
      <c r="B563" s="197" t="s">
        <v>1083</v>
      </c>
      <c r="C563" s="196" t="s">
        <v>1088</v>
      </c>
      <c r="D563" s="196">
        <v>122.35</v>
      </c>
      <c r="E563" s="196">
        <v>40.4</v>
      </c>
    </row>
    <row r="564" spans="1:5" ht="15" customHeight="1">
      <c r="A564" s="203" t="s">
        <v>1022</v>
      </c>
      <c r="B564" s="197" t="s">
        <v>1083</v>
      </c>
      <c r="C564" s="196" t="s">
        <v>1089</v>
      </c>
      <c r="D564" s="196">
        <v>122.5</v>
      </c>
      <c r="E564" s="196">
        <v>40.65</v>
      </c>
    </row>
    <row r="565" spans="1:5" ht="15" customHeight="1">
      <c r="A565" s="203" t="s">
        <v>1022</v>
      </c>
      <c r="B565" s="197" t="s">
        <v>1090</v>
      </c>
      <c r="C565" s="196" t="s">
        <v>1090</v>
      </c>
      <c r="D565" s="196">
        <v>121.67</v>
      </c>
      <c r="E565" s="196">
        <v>42.02</v>
      </c>
    </row>
    <row r="566" spans="1:5" ht="15" customHeight="1">
      <c r="A566" s="203" t="s">
        <v>1022</v>
      </c>
      <c r="B566" s="197" t="s">
        <v>1090</v>
      </c>
      <c r="C566" s="196" t="s">
        <v>1091</v>
      </c>
      <c r="D566" s="196">
        <v>121.65</v>
      </c>
      <c r="E566" s="196">
        <v>42.02</v>
      </c>
    </row>
    <row r="567" spans="1:5" ht="15" customHeight="1">
      <c r="A567" s="203" t="s">
        <v>1022</v>
      </c>
      <c r="B567" s="197" t="s">
        <v>1090</v>
      </c>
      <c r="C567" s="196" t="s">
        <v>1092</v>
      </c>
      <c r="D567" s="196">
        <v>121.67</v>
      </c>
      <c r="E567" s="196">
        <v>42.02</v>
      </c>
    </row>
    <row r="568" spans="1:5" ht="15" customHeight="1">
      <c r="A568" s="203" t="s">
        <v>1022</v>
      </c>
      <c r="B568" s="197" t="s">
        <v>1090</v>
      </c>
      <c r="C568" s="196" t="s">
        <v>1093</v>
      </c>
      <c r="D568" s="196">
        <v>121.42</v>
      </c>
      <c r="E568" s="196">
        <v>41.75</v>
      </c>
    </row>
    <row r="569" spans="1:5" ht="15" customHeight="1">
      <c r="A569" s="203" t="s">
        <v>1022</v>
      </c>
      <c r="B569" s="197" t="s">
        <v>1090</v>
      </c>
      <c r="C569" s="196" t="s">
        <v>1094</v>
      </c>
      <c r="D569" s="196">
        <v>121.68</v>
      </c>
      <c r="E569" s="196">
        <v>42.03</v>
      </c>
    </row>
    <row r="570" spans="1:5" ht="15" customHeight="1">
      <c r="A570" s="203" t="s">
        <v>1022</v>
      </c>
      <c r="B570" s="197" t="s">
        <v>1090</v>
      </c>
      <c r="C570" s="196" t="s">
        <v>1095</v>
      </c>
      <c r="D570" s="196">
        <v>121.75</v>
      </c>
      <c r="E570" s="196">
        <v>42.07</v>
      </c>
    </row>
    <row r="571" spans="1:5" ht="15" customHeight="1">
      <c r="A571" s="203" t="s">
        <v>1022</v>
      </c>
      <c r="B571" s="197" t="s">
        <v>1090</v>
      </c>
      <c r="C571" s="196" t="s">
        <v>1096</v>
      </c>
      <c r="D571" s="196">
        <v>122.53</v>
      </c>
      <c r="E571" s="196">
        <v>42.38</v>
      </c>
    </row>
    <row r="572" spans="1:5" ht="15" customHeight="1">
      <c r="A572" s="203" t="s">
        <v>1022</v>
      </c>
      <c r="B572" s="197" t="s">
        <v>1097</v>
      </c>
      <c r="C572" s="196" t="s">
        <v>1097</v>
      </c>
      <c r="D572" s="196">
        <v>123.17</v>
      </c>
      <c r="E572" s="196">
        <v>41.27</v>
      </c>
    </row>
    <row r="573" spans="1:5" ht="15" customHeight="1">
      <c r="A573" s="203" t="s">
        <v>1022</v>
      </c>
      <c r="B573" s="197" t="s">
        <v>1097</v>
      </c>
      <c r="C573" s="196" t="s">
        <v>1098</v>
      </c>
      <c r="D573" s="196">
        <v>123.17</v>
      </c>
      <c r="E573" s="196">
        <v>41.27</v>
      </c>
    </row>
    <row r="574" spans="1:5" ht="15" customHeight="1">
      <c r="A574" s="203" t="s">
        <v>1022</v>
      </c>
      <c r="B574" s="197" t="s">
        <v>1097</v>
      </c>
      <c r="C574" s="196" t="s">
        <v>1099</v>
      </c>
      <c r="D574" s="196">
        <v>123.18</v>
      </c>
      <c r="E574" s="196">
        <v>41.27</v>
      </c>
    </row>
    <row r="575" spans="1:5" ht="15" customHeight="1">
      <c r="A575" s="203" t="s">
        <v>1022</v>
      </c>
      <c r="B575" s="197" t="s">
        <v>1097</v>
      </c>
      <c r="C575" s="196" t="s">
        <v>1100</v>
      </c>
      <c r="D575" s="196">
        <v>123.2</v>
      </c>
      <c r="E575" s="196">
        <v>41.2</v>
      </c>
    </row>
    <row r="576" spans="1:5" ht="15" customHeight="1">
      <c r="A576" s="203" t="s">
        <v>1022</v>
      </c>
      <c r="B576" s="197" t="s">
        <v>1097</v>
      </c>
      <c r="C576" s="196" t="s">
        <v>1101</v>
      </c>
      <c r="D576" s="196">
        <v>123.45</v>
      </c>
      <c r="E576" s="196">
        <v>41.13</v>
      </c>
    </row>
    <row r="577" spans="1:5" ht="15" customHeight="1">
      <c r="A577" s="203" t="s">
        <v>1022</v>
      </c>
      <c r="B577" s="197" t="s">
        <v>1097</v>
      </c>
      <c r="C577" s="196" t="s">
        <v>1102</v>
      </c>
      <c r="D577" s="196">
        <v>123.18</v>
      </c>
      <c r="E577" s="196">
        <v>41.25</v>
      </c>
    </row>
    <row r="578" spans="1:5" ht="15" customHeight="1">
      <c r="A578" s="203" t="s">
        <v>1022</v>
      </c>
      <c r="B578" s="197" t="s">
        <v>1097</v>
      </c>
      <c r="C578" s="196" t="s">
        <v>1103</v>
      </c>
      <c r="D578" s="196">
        <v>123.07</v>
      </c>
      <c r="E578" s="196">
        <v>41.22</v>
      </c>
    </row>
    <row r="579" spans="1:5" ht="15" customHeight="1">
      <c r="A579" s="203" t="s">
        <v>1022</v>
      </c>
      <c r="B579" s="197" t="s">
        <v>1097</v>
      </c>
      <c r="C579" s="196" t="s">
        <v>1104</v>
      </c>
      <c r="D579" s="196">
        <v>123.33</v>
      </c>
      <c r="E579" s="196">
        <v>41.42</v>
      </c>
    </row>
    <row r="580" spans="1:5" ht="15" customHeight="1">
      <c r="A580" s="203" t="s">
        <v>1022</v>
      </c>
      <c r="B580" s="197" t="s">
        <v>1105</v>
      </c>
      <c r="C580" s="196" t="s">
        <v>1105</v>
      </c>
      <c r="D580" s="196">
        <v>122.07</v>
      </c>
      <c r="E580" s="196">
        <v>41.12</v>
      </c>
    </row>
    <row r="581" spans="1:5" ht="15" customHeight="1">
      <c r="A581" s="203" t="s">
        <v>1022</v>
      </c>
      <c r="B581" s="197" t="s">
        <v>1105</v>
      </c>
      <c r="C581" s="196" t="s">
        <v>1106</v>
      </c>
      <c r="D581" s="196">
        <v>122.05</v>
      </c>
      <c r="E581" s="196">
        <v>41.2</v>
      </c>
    </row>
    <row r="582" spans="1:5" ht="15" customHeight="1">
      <c r="A582" s="203" t="s">
        <v>1022</v>
      </c>
      <c r="B582" s="197" t="s">
        <v>1105</v>
      </c>
      <c r="C582" s="196" t="s">
        <v>1107</v>
      </c>
      <c r="D582" s="196">
        <v>122.07</v>
      </c>
      <c r="E582" s="196">
        <v>41.12</v>
      </c>
    </row>
    <row r="583" spans="1:5" ht="15" customHeight="1">
      <c r="A583" s="203" t="s">
        <v>1022</v>
      </c>
      <c r="B583" s="197" t="s">
        <v>1105</v>
      </c>
      <c r="C583" s="196" t="s">
        <v>1108</v>
      </c>
      <c r="D583" s="196">
        <v>122.07</v>
      </c>
      <c r="E583" s="196">
        <v>40.98</v>
      </c>
    </row>
    <row r="584" spans="1:5" ht="15" customHeight="1">
      <c r="A584" s="203" t="s">
        <v>1022</v>
      </c>
      <c r="B584" s="197" t="s">
        <v>1105</v>
      </c>
      <c r="C584" s="196" t="s">
        <v>1109</v>
      </c>
      <c r="D584" s="196">
        <v>122.02</v>
      </c>
      <c r="E584" s="196">
        <v>41.25</v>
      </c>
    </row>
    <row r="585" spans="1:5" ht="15" customHeight="1">
      <c r="A585" s="203" t="s">
        <v>1022</v>
      </c>
      <c r="B585" s="197" t="s">
        <v>1110</v>
      </c>
      <c r="C585" s="196" t="s">
        <v>1110</v>
      </c>
      <c r="D585" s="196">
        <v>123.83</v>
      </c>
      <c r="E585" s="196">
        <v>42.28</v>
      </c>
    </row>
    <row r="586" spans="1:5" ht="15" customHeight="1">
      <c r="A586" s="203" t="s">
        <v>1022</v>
      </c>
      <c r="B586" s="197" t="s">
        <v>1110</v>
      </c>
      <c r="C586" s="196" t="s">
        <v>1111</v>
      </c>
      <c r="D586" s="196">
        <v>123.85</v>
      </c>
      <c r="E586" s="196">
        <v>42.28</v>
      </c>
    </row>
    <row r="587" spans="1:5" ht="15" customHeight="1">
      <c r="A587" s="203" t="s">
        <v>1022</v>
      </c>
      <c r="B587" s="197" t="s">
        <v>1110</v>
      </c>
      <c r="C587" s="196" t="s">
        <v>1112</v>
      </c>
      <c r="D587" s="196">
        <v>124.15</v>
      </c>
      <c r="E587" s="196">
        <v>42.53</v>
      </c>
    </row>
    <row r="588" spans="1:5" ht="15" customHeight="1">
      <c r="A588" s="203" t="s">
        <v>1022</v>
      </c>
      <c r="B588" s="197" t="s">
        <v>1110</v>
      </c>
      <c r="C588" s="196" t="s">
        <v>1113</v>
      </c>
      <c r="D588" s="196">
        <v>123.83</v>
      </c>
      <c r="E588" s="196">
        <v>42.3</v>
      </c>
    </row>
    <row r="589" spans="1:5" ht="15" customHeight="1">
      <c r="A589" s="203" t="s">
        <v>1022</v>
      </c>
      <c r="B589" s="197" t="s">
        <v>1110</v>
      </c>
      <c r="C589" s="196" t="s">
        <v>1114</v>
      </c>
      <c r="D589" s="196">
        <v>124.72</v>
      </c>
      <c r="E589" s="196">
        <v>42.73</v>
      </c>
    </row>
    <row r="590" spans="1:5" ht="15" customHeight="1">
      <c r="A590" s="203" t="s">
        <v>1022</v>
      </c>
      <c r="B590" s="197" t="s">
        <v>1110</v>
      </c>
      <c r="C590" s="196" t="s">
        <v>1115</v>
      </c>
      <c r="D590" s="196">
        <v>124.1</v>
      </c>
      <c r="E590" s="196">
        <v>42.78</v>
      </c>
    </row>
    <row r="591" spans="1:5" ht="15" customHeight="1">
      <c r="A591" s="203" t="s">
        <v>1022</v>
      </c>
      <c r="B591" s="197" t="s">
        <v>1110</v>
      </c>
      <c r="C591" s="196" t="s">
        <v>1116</v>
      </c>
      <c r="D591" s="196">
        <v>123.55</v>
      </c>
      <c r="E591" s="196">
        <v>42.47</v>
      </c>
    </row>
    <row r="592" spans="1:5" ht="15" customHeight="1">
      <c r="A592" s="203" t="s">
        <v>1022</v>
      </c>
      <c r="B592" s="197" t="s">
        <v>1110</v>
      </c>
      <c r="C592" s="196" t="s">
        <v>1117</v>
      </c>
      <c r="D592" s="196">
        <v>124.03</v>
      </c>
      <c r="E592" s="196">
        <v>42.55</v>
      </c>
    </row>
    <row r="593" spans="1:5" ht="15" customHeight="1">
      <c r="A593" s="203" t="s">
        <v>1022</v>
      </c>
      <c r="B593" s="197" t="s">
        <v>1118</v>
      </c>
      <c r="C593" s="196" t="s">
        <v>1118</v>
      </c>
      <c r="D593" s="196">
        <v>120.45</v>
      </c>
      <c r="E593" s="196">
        <v>41.57</v>
      </c>
    </row>
    <row r="594" spans="1:5" ht="15" customHeight="1">
      <c r="A594" s="203" t="s">
        <v>1022</v>
      </c>
      <c r="B594" s="197" t="s">
        <v>1118</v>
      </c>
      <c r="C594" s="196" t="s">
        <v>1119</v>
      </c>
      <c r="D594" s="196">
        <v>120.45</v>
      </c>
      <c r="E594" s="196">
        <v>41.57</v>
      </c>
    </row>
    <row r="595" spans="1:5" ht="15" customHeight="1">
      <c r="A595" s="203" t="s">
        <v>1022</v>
      </c>
      <c r="B595" s="197" t="s">
        <v>1118</v>
      </c>
      <c r="C595" s="196" t="s">
        <v>1120</v>
      </c>
      <c r="D595" s="196">
        <v>120.43</v>
      </c>
      <c r="E595" s="196">
        <v>41.6</v>
      </c>
    </row>
    <row r="596" spans="1:5" ht="15" customHeight="1">
      <c r="A596" s="203" t="s">
        <v>1022</v>
      </c>
      <c r="B596" s="197" t="s">
        <v>1118</v>
      </c>
      <c r="C596" s="196" t="s">
        <v>1121</v>
      </c>
      <c r="D596" s="196">
        <v>120.47</v>
      </c>
      <c r="E596" s="196">
        <v>41.58</v>
      </c>
    </row>
    <row r="597" spans="1:5" ht="15" customHeight="1">
      <c r="A597" s="203" t="s">
        <v>1022</v>
      </c>
      <c r="B597" s="197" t="s">
        <v>1118</v>
      </c>
      <c r="C597" s="196" t="s">
        <v>1122</v>
      </c>
      <c r="D597" s="196">
        <v>119.63</v>
      </c>
      <c r="E597" s="196">
        <v>41.4</v>
      </c>
    </row>
    <row r="598" spans="1:5" ht="15" customHeight="1">
      <c r="A598" s="203" t="s">
        <v>1022</v>
      </c>
      <c r="B598" s="197" t="s">
        <v>1118</v>
      </c>
      <c r="C598" s="196" t="s">
        <v>1123</v>
      </c>
      <c r="D598" s="196">
        <v>120.77</v>
      </c>
      <c r="E598" s="196">
        <v>41.8</v>
      </c>
    </row>
    <row r="599" spans="1:5" ht="15" customHeight="1">
      <c r="A599" s="203" t="s">
        <v>1022</v>
      </c>
      <c r="B599" s="197" t="s">
        <v>1118</v>
      </c>
      <c r="C599" s="196" t="s">
        <v>1124</v>
      </c>
      <c r="D599" s="196">
        <v>119.4</v>
      </c>
      <c r="E599" s="196">
        <v>41.25</v>
      </c>
    </row>
    <row r="600" spans="1:5" ht="15" customHeight="1">
      <c r="A600" s="203" t="s">
        <v>1022</v>
      </c>
      <c r="B600" s="197" t="s">
        <v>1125</v>
      </c>
      <c r="C600" s="196" t="s">
        <v>1125</v>
      </c>
      <c r="D600" s="196">
        <v>120.83</v>
      </c>
      <c r="E600" s="196">
        <v>40.72</v>
      </c>
    </row>
    <row r="601" spans="1:5" ht="15" customHeight="1">
      <c r="A601" s="203" t="s">
        <v>1022</v>
      </c>
      <c r="B601" s="197" t="s">
        <v>1125</v>
      </c>
      <c r="C601" s="196" t="s">
        <v>1126</v>
      </c>
      <c r="D601" s="196">
        <v>120.87</v>
      </c>
      <c r="E601" s="196">
        <v>40.770000000000003</v>
      </c>
    </row>
    <row r="602" spans="1:5" ht="15" customHeight="1">
      <c r="A602" s="203" t="s">
        <v>1022</v>
      </c>
      <c r="B602" s="197" t="s">
        <v>1125</v>
      </c>
      <c r="C602" s="196" t="s">
        <v>1127</v>
      </c>
      <c r="D602" s="196">
        <v>120.93</v>
      </c>
      <c r="E602" s="196">
        <v>40.72</v>
      </c>
    </row>
    <row r="603" spans="1:5" ht="15" customHeight="1">
      <c r="A603" s="203" t="s">
        <v>1022</v>
      </c>
      <c r="B603" s="197" t="s">
        <v>1125</v>
      </c>
      <c r="C603" s="196" t="s">
        <v>1128</v>
      </c>
      <c r="D603" s="196">
        <v>120.75</v>
      </c>
      <c r="E603" s="196">
        <v>41.1</v>
      </c>
    </row>
    <row r="604" spans="1:5" ht="15" customHeight="1">
      <c r="A604" s="203" t="s">
        <v>1022</v>
      </c>
      <c r="B604" s="197" t="s">
        <v>1125</v>
      </c>
      <c r="C604" s="196" t="s">
        <v>1129</v>
      </c>
      <c r="D604" s="196">
        <v>120.33</v>
      </c>
      <c r="E604" s="196">
        <v>40.32</v>
      </c>
    </row>
    <row r="605" spans="1:5" ht="15" customHeight="1">
      <c r="A605" s="203" t="s">
        <v>1022</v>
      </c>
      <c r="B605" s="197" t="s">
        <v>1125</v>
      </c>
      <c r="C605" s="196" t="s">
        <v>1130</v>
      </c>
      <c r="D605" s="196">
        <v>119.8</v>
      </c>
      <c r="E605" s="196">
        <v>40.82</v>
      </c>
    </row>
    <row r="606" spans="1:5" ht="15" customHeight="1">
      <c r="A606" s="203" t="s">
        <v>1022</v>
      </c>
      <c r="B606" s="197" t="s">
        <v>1125</v>
      </c>
      <c r="C606" s="196" t="s">
        <v>1131</v>
      </c>
      <c r="D606" s="196">
        <v>120.72</v>
      </c>
      <c r="E606" s="196">
        <v>40.619999999999997</v>
      </c>
    </row>
    <row r="607" spans="1:5" ht="15" customHeight="1">
      <c r="A607" s="204" t="s">
        <v>1132</v>
      </c>
      <c r="B607" s="197" t="s">
        <v>1133</v>
      </c>
      <c r="C607" s="196" t="s">
        <v>1133</v>
      </c>
      <c r="D607" s="196">
        <v>125.32</v>
      </c>
      <c r="E607" s="196">
        <v>43.9</v>
      </c>
    </row>
    <row r="608" spans="1:5" ht="15" customHeight="1">
      <c r="A608" s="204" t="s">
        <v>1132</v>
      </c>
      <c r="B608" s="197" t="s">
        <v>1133</v>
      </c>
      <c r="C608" s="196" t="s">
        <v>1134</v>
      </c>
      <c r="D608" s="196">
        <v>125.33</v>
      </c>
      <c r="E608" s="196">
        <v>43.87</v>
      </c>
    </row>
    <row r="609" spans="1:5" ht="15" customHeight="1">
      <c r="A609" s="204" t="s">
        <v>1132</v>
      </c>
      <c r="B609" s="197" t="s">
        <v>1133</v>
      </c>
      <c r="C609" s="196" t="s">
        <v>1135</v>
      </c>
      <c r="D609" s="196">
        <v>125.32</v>
      </c>
      <c r="E609" s="196">
        <v>43.92</v>
      </c>
    </row>
    <row r="610" spans="1:5" ht="15" customHeight="1">
      <c r="A610" s="204" t="s">
        <v>1132</v>
      </c>
      <c r="B610" s="197" t="s">
        <v>1133</v>
      </c>
      <c r="C610" s="196" t="s">
        <v>574</v>
      </c>
      <c r="D610" s="196">
        <v>125.28</v>
      </c>
      <c r="E610" s="196">
        <v>43.83</v>
      </c>
    </row>
    <row r="611" spans="1:5" ht="15" customHeight="1">
      <c r="A611" s="204" t="s">
        <v>1132</v>
      </c>
      <c r="B611" s="197" t="s">
        <v>1133</v>
      </c>
      <c r="C611" s="196" t="s">
        <v>1136</v>
      </c>
      <c r="D611" s="196">
        <v>125.37</v>
      </c>
      <c r="E611" s="196">
        <v>43.87</v>
      </c>
    </row>
    <row r="612" spans="1:5" ht="15" customHeight="1">
      <c r="A612" s="204" t="s">
        <v>1132</v>
      </c>
      <c r="B612" s="197" t="s">
        <v>1133</v>
      </c>
      <c r="C612" s="196" t="s">
        <v>1137</v>
      </c>
      <c r="D612" s="196">
        <v>125.25</v>
      </c>
      <c r="E612" s="196">
        <v>43.88</v>
      </c>
    </row>
    <row r="613" spans="1:5" ht="15" customHeight="1">
      <c r="A613" s="204" t="s">
        <v>1132</v>
      </c>
      <c r="B613" s="197" t="s">
        <v>1133</v>
      </c>
      <c r="C613" s="196" t="s">
        <v>1138</v>
      </c>
      <c r="D613" s="196">
        <v>125.67</v>
      </c>
      <c r="E613" s="196">
        <v>43.52</v>
      </c>
    </row>
    <row r="614" spans="1:5" ht="15" customHeight="1">
      <c r="A614" s="204" t="s">
        <v>1132</v>
      </c>
      <c r="B614" s="197" t="s">
        <v>1133</v>
      </c>
      <c r="C614" s="196" t="s">
        <v>1139</v>
      </c>
      <c r="D614" s="196">
        <v>125.18</v>
      </c>
      <c r="E614" s="196">
        <v>44.43</v>
      </c>
    </row>
    <row r="615" spans="1:5" ht="15" customHeight="1">
      <c r="A615" s="204" t="s">
        <v>1132</v>
      </c>
      <c r="B615" s="197" t="s">
        <v>1133</v>
      </c>
      <c r="C615" s="196" t="s">
        <v>1140</v>
      </c>
      <c r="D615" s="196">
        <v>125.83</v>
      </c>
      <c r="E615" s="196">
        <v>44.15</v>
      </c>
    </row>
    <row r="616" spans="1:5" ht="15" customHeight="1">
      <c r="A616" s="204" t="s">
        <v>1132</v>
      </c>
      <c r="B616" s="197" t="s">
        <v>1133</v>
      </c>
      <c r="C616" s="196" t="s">
        <v>1141</v>
      </c>
      <c r="D616" s="196">
        <v>126.55</v>
      </c>
      <c r="E616" s="196">
        <v>44.82</v>
      </c>
    </row>
    <row r="617" spans="1:5" ht="15" customHeight="1">
      <c r="A617" s="204" t="s">
        <v>1132</v>
      </c>
      <c r="B617" s="197" t="s">
        <v>1133</v>
      </c>
      <c r="C617" s="196" t="s">
        <v>1142</v>
      </c>
      <c r="D617" s="196">
        <v>125.7</v>
      </c>
      <c r="E617" s="196">
        <v>44.53</v>
      </c>
    </row>
    <row r="618" spans="1:5" ht="15" customHeight="1">
      <c r="A618" s="204" t="s">
        <v>1132</v>
      </c>
      <c r="B618" s="197" t="s">
        <v>1143</v>
      </c>
      <c r="C618" s="196" t="s">
        <v>1143</v>
      </c>
      <c r="D618" s="196">
        <v>126.55</v>
      </c>
      <c r="E618" s="196">
        <v>43.83</v>
      </c>
    </row>
    <row r="619" spans="1:5" ht="15" customHeight="1">
      <c r="A619" s="204" t="s">
        <v>1132</v>
      </c>
      <c r="B619" s="197" t="s">
        <v>1143</v>
      </c>
      <c r="C619" s="196" t="s">
        <v>1144</v>
      </c>
      <c r="D619" s="196">
        <v>126.57</v>
      </c>
      <c r="E619" s="196">
        <v>43.88</v>
      </c>
    </row>
    <row r="620" spans="1:5" ht="15" customHeight="1">
      <c r="A620" s="204" t="s">
        <v>1132</v>
      </c>
      <c r="B620" s="197" t="s">
        <v>1143</v>
      </c>
      <c r="C620" s="196" t="s">
        <v>1145</v>
      </c>
      <c r="D620" s="196">
        <v>126.57</v>
      </c>
      <c r="E620" s="196">
        <v>43.92</v>
      </c>
    </row>
    <row r="621" spans="1:5" ht="15" customHeight="1">
      <c r="A621" s="204" t="s">
        <v>1132</v>
      </c>
      <c r="B621" s="197" t="s">
        <v>1143</v>
      </c>
      <c r="C621" s="196" t="s">
        <v>1146</v>
      </c>
      <c r="D621" s="196">
        <v>126.53</v>
      </c>
      <c r="E621" s="196">
        <v>43.83</v>
      </c>
    </row>
    <row r="622" spans="1:5" ht="15" customHeight="1">
      <c r="A622" s="204" t="s">
        <v>1132</v>
      </c>
      <c r="B622" s="197" t="s">
        <v>1143</v>
      </c>
      <c r="C622" s="196" t="s">
        <v>1147</v>
      </c>
      <c r="D622" s="196">
        <v>126.57</v>
      </c>
      <c r="E622" s="196">
        <v>43.82</v>
      </c>
    </row>
    <row r="623" spans="1:5" ht="15" customHeight="1">
      <c r="A623" s="204" t="s">
        <v>1132</v>
      </c>
      <c r="B623" s="197" t="s">
        <v>1143</v>
      </c>
      <c r="C623" s="196" t="s">
        <v>1148</v>
      </c>
      <c r="D623" s="196">
        <v>126.5</v>
      </c>
      <c r="E623" s="196">
        <v>43.67</v>
      </c>
    </row>
    <row r="624" spans="1:5" ht="15" customHeight="1">
      <c r="A624" s="204" t="s">
        <v>1132</v>
      </c>
      <c r="B624" s="197" t="s">
        <v>1143</v>
      </c>
      <c r="C624" s="196" t="s">
        <v>1149</v>
      </c>
      <c r="D624" s="196">
        <v>127.33</v>
      </c>
      <c r="E624" s="196">
        <v>43.72</v>
      </c>
    </row>
    <row r="625" spans="1:5" ht="15" customHeight="1">
      <c r="A625" s="204" t="s">
        <v>1132</v>
      </c>
      <c r="B625" s="197" t="s">
        <v>1143</v>
      </c>
      <c r="C625" s="196" t="s">
        <v>1150</v>
      </c>
      <c r="D625" s="196">
        <v>126.73</v>
      </c>
      <c r="E625" s="196">
        <v>42.97</v>
      </c>
    </row>
    <row r="626" spans="1:5" ht="15" customHeight="1">
      <c r="A626" s="204" t="s">
        <v>1132</v>
      </c>
      <c r="B626" s="197" t="s">
        <v>1143</v>
      </c>
      <c r="C626" s="196" t="s">
        <v>1151</v>
      </c>
      <c r="D626" s="196">
        <v>126.95</v>
      </c>
      <c r="E626" s="196">
        <v>44.42</v>
      </c>
    </row>
    <row r="627" spans="1:5" ht="15" customHeight="1">
      <c r="A627" s="204" t="s">
        <v>1132</v>
      </c>
      <c r="B627" s="197" t="s">
        <v>1143</v>
      </c>
      <c r="C627" s="196" t="s">
        <v>1152</v>
      </c>
      <c r="D627" s="196">
        <v>126.05</v>
      </c>
      <c r="E627" s="196">
        <v>42.95</v>
      </c>
    </row>
    <row r="628" spans="1:5" ht="15" customHeight="1">
      <c r="A628" s="204" t="s">
        <v>1132</v>
      </c>
      <c r="B628" s="197" t="s">
        <v>1153</v>
      </c>
      <c r="C628" s="196" t="s">
        <v>1153</v>
      </c>
      <c r="D628" s="196">
        <v>124.35</v>
      </c>
      <c r="E628" s="196">
        <v>43.17</v>
      </c>
    </row>
    <row r="629" spans="1:5" ht="15" customHeight="1">
      <c r="A629" s="204" t="s">
        <v>1132</v>
      </c>
      <c r="B629" s="197" t="s">
        <v>1153</v>
      </c>
      <c r="C629" s="196" t="s">
        <v>1027</v>
      </c>
      <c r="D629" s="196">
        <v>124.35</v>
      </c>
      <c r="E629" s="196">
        <v>43.15</v>
      </c>
    </row>
    <row r="630" spans="1:5" ht="15" customHeight="1">
      <c r="A630" s="204" t="s">
        <v>1132</v>
      </c>
      <c r="B630" s="197" t="s">
        <v>1153</v>
      </c>
      <c r="C630" s="196" t="s">
        <v>1048</v>
      </c>
      <c r="D630" s="196">
        <v>124.38</v>
      </c>
      <c r="E630" s="196">
        <v>43.17</v>
      </c>
    </row>
    <row r="631" spans="1:5" ht="15" customHeight="1">
      <c r="A631" s="204" t="s">
        <v>1132</v>
      </c>
      <c r="B631" s="197" t="s">
        <v>1153</v>
      </c>
      <c r="C631" s="196" t="s">
        <v>1154</v>
      </c>
      <c r="D631" s="196">
        <v>124.33</v>
      </c>
      <c r="E631" s="196">
        <v>43.32</v>
      </c>
    </row>
    <row r="632" spans="1:5" ht="15" customHeight="1">
      <c r="A632" s="204" t="s">
        <v>1132</v>
      </c>
      <c r="B632" s="197" t="s">
        <v>1153</v>
      </c>
      <c r="C632" s="196" t="s">
        <v>1155</v>
      </c>
      <c r="D632" s="196">
        <v>125.3</v>
      </c>
      <c r="E632" s="196">
        <v>43.35</v>
      </c>
    </row>
    <row r="633" spans="1:5" ht="15" customHeight="1">
      <c r="A633" s="204" t="s">
        <v>1132</v>
      </c>
      <c r="B633" s="197" t="s">
        <v>1153</v>
      </c>
      <c r="C633" s="196" t="s">
        <v>1156</v>
      </c>
      <c r="D633" s="196">
        <v>124.82</v>
      </c>
      <c r="E633" s="196">
        <v>43.5</v>
      </c>
    </row>
    <row r="634" spans="1:5" ht="15" customHeight="1">
      <c r="A634" s="204" t="s">
        <v>1132</v>
      </c>
      <c r="B634" s="197" t="s">
        <v>1153</v>
      </c>
      <c r="C634" s="196" t="s">
        <v>1157</v>
      </c>
      <c r="D634" s="196">
        <v>123.5</v>
      </c>
      <c r="E634" s="196">
        <v>43.52</v>
      </c>
    </row>
    <row r="635" spans="1:5" ht="15" customHeight="1">
      <c r="A635" s="204" t="s">
        <v>1132</v>
      </c>
      <c r="B635" s="197" t="s">
        <v>1158</v>
      </c>
      <c r="C635" s="196" t="s">
        <v>1158</v>
      </c>
      <c r="D635" s="196">
        <v>125.13</v>
      </c>
      <c r="E635" s="196">
        <v>42.88</v>
      </c>
    </row>
    <row r="636" spans="1:5" ht="15" customHeight="1">
      <c r="A636" s="204" t="s">
        <v>1132</v>
      </c>
      <c r="B636" s="197" t="s">
        <v>1158</v>
      </c>
      <c r="C636" s="196" t="s">
        <v>1159</v>
      </c>
      <c r="D636" s="196">
        <v>125.12</v>
      </c>
      <c r="E636" s="196">
        <v>42.9</v>
      </c>
    </row>
    <row r="637" spans="1:5" ht="15" customHeight="1">
      <c r="A637" s="204" t="s">
        <v>1132</v>
      </c>
      <c r="B637" s="197" t="s">
        <v>1158</v>
      </c>
      <c r="C637" s="196" t="s">
        <v>1160</v>
      </c>
      <c r="D637" s="196">
        <v>125.15</v>
      </c>
      <c r="E637" s="196">
        <v>42.92</v>
      </c>
    </row>
    <row r="638" spans="1:5" ht="15" customHeight="1">
      <c r="A638" s="204" t="s">
        <v>1132</v>
      </c>
      <c r="B638" s="197" t="s">
        <v>1158</v>
      </c>
      <c r="C638" s="196" t="s">
        <v>1161</v>
      </c>
      <c r="D638" s="196">
        <v>125.53</v>
      </c>
      <c r="E638" s="196">
        <v>42.68</v>
      </c>
    </row>
    <row r="639" spans="1:5" ht="15" customHeight="1">
      <c r="A639" s="204" t="s">
        <v>1132</v>
      </c>
      <c r="B639" s="197" t="s">
        <v>1158</v>
      </c>
      <c r="C639" s="196" t="s">
        <v>1162</v>
      </c>
      <c r="D639" s="196">
        <v>125</v>
      </c>
      <c r="E639" s="196">
        <v>42.92</v>
      </c>
    </row>
    <row r="640" spans="1:5" ht="15" customHeight="1">
      <c r="A640" s="204" t="s">
        <v>1132</v>
      </c>
      <c r="B640" s="197" t="s">
        <v>1163</v>
      </c>
      <c r="C640" s="196" t="s">
        <v>1163</v>
      </c>
      <c r="D640" s="196">
        <v>125.93</v>
      </c>
      <c r="E640" s="196">
        <v>41.73</v>
      </c>
    </row>
    <row r="641" spans="1:5" ht="15" customHeight="1">
      <c r="A641" s="204" t="s">
        <v>1132</v>
      </c>
      <c r="B641" s="197" t="s">
        <v>1163</v>
      </c>
      <c r="C641" s="196" t="s">
        <v>1164</v>
      </c>
      <c r="D641" s="196">
        <v>125.95</v>
      </c>
      <c r="E641" s="196">
        <v>41.73</v>
      </c>
    </row>
    <row r="642" spans="1:5" ht="15" customHeight="1">
      <c r="A642" s="204" t="s">
        <v>1132</v>
      </c>
      <c r="B642" s="197" t="s">
        <v>1163</v>
      </c>
      <c r="C642" s="196" t="s">
        <v>1165</v>
      </c>
      <c r="D642" s="196">
        <v>126.03</v>
      </c>
      <c r="E642" s="196">
        <v>41.77</v>
      </c>
    </row>
    <row r="643" spans="1:5" ht="15" customHeight="1">
      <c r="A643" s="204" t="s">
        <v>1132</v>
      </c>
      <c r="B643" s="197" t="s">
        <v>1163</v>
      </c>
      <c r="C643" s="196" t="s">
        <v>1166</v>
      </c>
      <c r="D643" s="196">
        <v>125.75</v>
      </c>
      <c r="E643" s="196">
        <v>41.68</v>
      </c>
    </row>
    <row r="644" spans="1:5" ht="15" customHeight="1">
      <c r="A644" s="204" t="s">
        <v>1132</v>
      </c>
      <c r="B644" s="197" t="s">
        <v>1163</v>
      </c>
      <c r="C644" s="196" t="s">
        <v>1167</v>
      </c>
      <c r="D644" s="196">
        <v>126.03</v>
      </c>
      <c r="E644" s="196">
        <v>42.68</v>
      </c>
    </row>
    <row r="645" spans="1:5" ht="15" customHeight="1">
      <c r="A645" s="204" t="s">
        <v>1132</v>
      </c>
      <c r="B645" s="197" t="s">
        <v>1163</v>
      </c>
      <c r="C645" s="196" t="s">
        <v>1168</v>
      </c>
      <c r="D645" s="196">
        <v>125.73</v>
      </c>
      <c r="E645" s="196">
        <v>42.28</v>
      </c>
    </row>
    <row r="646" spans="1:5" ht="15" customHeight="1">
      <c r="A646" s="204" t="s">
        <v>1132</v>
      </c>
      <c r="B646" s="197" t="s">
        <v>1163</v>
      </c>
      <c r="C646" s="196" t="s">
        <v>1169</v>
      </c>
      <c r="D646" s="196">
        <v>125.68</v>
      </c>
      <c r="E646" s="196">
        <v>42.53</v>
      </c>
    </row>
    <row r="647" spans="1:5" ht="15" customHeight="1">
      <c r="A647" s="204" t="s">
        <v>1132</v>
      </c>
      <c r="B647" s="197" t="s">
        <v>1163</v>
      </c>
      <c r="C647" s="196" t="s">
        <v>1170</v>
      </c>
      <c r="D647" s="196">
        <v>126.18</v>
      </c>
      <c r="E647" s="196">
        <v>41.12</v>
      </c>
    </row>
    <row r="648" spans="1:5" ht="15" customHeight="1">
      <c r="A648" s="204" t="s">
        <v>1132</v>
      </c>
      <c r="B648" s="197" t="s">
        <v>1171</v>
      </c>
      <c r="C648" s="196" t="s">
        <v>1171</v>
      </c>
      <c r="D648" s="196">
        <v>126.42</v>
      </c>
      <c r="E648" s="196">
        <v>41.93</v>
      </c>
    </row>
    <row r="649" spans="1:5" ht="15" customHeight="1">
      <c r="A649" s="204" t="s">
        <v>1132</v>
      </c>
      <c r="B649" s="197" t="s">
        <v>1171</v>
      </c>
      <c r="C649" s="196" t="s">
        <v>1172</v>
      </c>
      <c r="D649" s="196">
        <v>126.4</v>
      </c>
      <c r="E649" s="196">
        <v>41.93</v>
      </c>
    </row>
    <row r="650" spans="1:5" ht="15" customHeight="1">
      <c r="A650" s="204" t="s">
        <v>1132</v>
      </c>
      <c r="B650" s="197" t="s">
        <v>1171</v>
      </c>
      <c r="C650" s="196" t="s">
        <v>1173</v>
      </c>
      <c r="D650" s="196">
        <v>127.28</v>
      </c>
      <c r="E650" s="196">
        <v>42.33</v>
      </c>
    </row>
    <row r="651" spans="1:5" ht="15" customHeight="1">
      <c r="A651" s="204" t="s">
        <v>1132</v>
      </c>
      <c r="B651" s="197" t="s">
        <v>1171</v>
      </c>
      <c r="C651" s="196" t="s">
        <v>1174</v>
      </c>
      <c r="D651" s="196">
        <v>126.8</v>
      </c>
      <c r="E651" s="196">
        <v>42.4</v>
      </c>
    </row>
    <row r="652" spans="1:5" ht="15" customHeight="1">
      <c r="A652" s="204" t="s">
        <v>1132</v>
      </c>
      <c r="B652" s="197" t="s">
        <v>1171</v>
      </c>
      <c r="C652" s="196" t="s">
        <v>1175</v>
      </c>
      <c r="D652" s="196">
        <v>128.19999999999999</v>
      </c>
      <c r="E652" s="196">
        <v>41.42</v>
      </c>
    </row>
    <row r="653" spans="1:5" ht="15" customHeight="1">
      <c r="A653" s="204" t="s">
        <v>1132</v>
      </c>
      <c r="B653" s="197" t="s">
        <v>1171</v>
      </c>
      <c r="C653" s="196" t="s">
        <v>1176</v>
      </c>
      <c r="D653" s="196">
        <v>126.9</v>
      </c>
      <c r="E653" s="196">
        <v>41.8</v>
      </c>
    </row>
    <row r="654" spans="1:5" ht="15" customHeight="1">
      <c r="A654" s="204" t="s">
        <v>1132</v>
      </c>
      <c r="B654" s="197" t="s">
        <v>1177</v>
      </c>
      <c r="C654" s="196" t="s">
        <v>1177</v>
      </c>
      <c r="D654" s="196">
        <v>124.82</v>
      </c>
      <c r="E654" s="196">
        <v>45.13</v>
      </c>
    </row>
    <row r="655" spans="1:5" ht="15" customHeight="1">
      <c r="A655" s="204" t="s">
        <v>1132</v>
      </c>
      <c r="B655" s="197" t="s">
        <v>1177</v>
      </c>
      <c r="C655" s="196" t="s">
        <v>1178</v>
      </c>
      <c r="D655" s="196">
        <v>124.8</v>
      </c>
      <c r="E655" s="196">
        <v>45.17</v>
      </c>
    </row>
    <row r="656" spans="1:5" ht="15" customHeight="1">
      <c r="A656" s="204" t="s">
        <v>1132</v>
      </c>
      <c r="B656" s="197" t="s">
        <v>1177</v>
      </c>
      <c r="C656" s="196" t="s">
        <v>1179</v>
      </c>
      <c r="D656" s="196">
        <v>123.98</v>
      </c>
      <c r="E656" s="196">
        <v>44.28</v>
      </c>
    </row>
    <row r="657" spans="1:5" ht="15" customHeight="1">
      <c r="A657" s="204" t="s">
        <v>1132</v>
      </c>
      <c r="B657" s="197" t="s">
        <v>1177</v>
      </c>
      <c r="C657" s="196" t="s">
        <v>1180</v>
      </c>
      <c r="D657" s="196">
        <v>124.02</v>
      </c>
      <c r="E657" s="196">
        <v>45.02</v>
      </c>
    </row>
    <row r="658" spans="1:5" ht="15" customHeight="1">
      <c r="A658" s="204" t="s">
        <v>1132</v>
      </c>
      <c r="B658" s="197" t="s">
        <v>1177</v>
      </c>
      <c r="C658" s="196" t="s">
        <v>1181</v>
      </c>
      <c r="D658" s="196">
        <v>126.02</v>
      </c>
      <c r="E658" s="196">
        <v>44.98</v>
      </c>
    </row>
    <row r="659" spans="1:5" ht="15" customHeight="1">
      <c r="A659" s="204" t="s">
        <v>1132</v>
      </c>
      <c r="B659" s="197" t="s">
        <v>1182</v>
      </c>
      <c r="C659" s="196" t="s">
        <v>1182</v>
      </c>
      <c r="D659" s="196">
        <v>122.83</v>
      </c>
      <c r="E659" s="196">
        <v>45.62</v>
      </c>
    </row>
    <row r="660" spans="1:5" ht="15" customHeight="1">
      <c r="A660" s="204" t="s">
        <v>1132</v>
      </c>
      <c r="B660" s="197" t="s">
        <v>1182</v>
      </c>
      <c r="C660" s="196" t="s">
        <v>1183</v>
      </c>
      <c r="D660" s="196">
        <v>122.85</v>
      </c>
      <c r="E660" s="196">
        <v>45.62</v>
      </c>
    </row>
    <row r="661" spans="1:5" ht="15" customHeight="1">
      <c r="A661" s="204" t="s">
        <v>1132</v>
      </c>
      <c r="B661" s="197" t="s">
        <v>1182</v>
      </c>
      <c r="C661" s="196" t="s">
        <v>1184</v>
      </c>
      <c r="D661" s="196">
        <v>123.2</v>
      </c>
      <c r="E661" s="196">
        <v>45.85</v>
      </c>
    </row>
    <row r="662" spans="1:5" ht="15" customHeight="1">
      <c r="A662" s="204" t="s">
        <v>1132</v>
      </c>
      <c r="B662" s="197" t="s">
        <v>1182</v>
      </c>
      <c r="C662" s="196" t="s">
        <v>1185</v>
      </c>
      <c r="D662" s="196">
        <v>123.08</v>
      </c>
      <c r="E662" s="196">
        <v>44.82</v>
      </c>
    </row>
    <row r="663" spans="1:5" ht="15" customHeight="1">
      <c r="A663" s="204" t="s">
        <v>1132</v>
      </c>
      <c r="B663" s="197" t="s">
        <v>1182</v>
      </c>
      <c r="C663" s="196" t="s">
        <v>1186</v>
      </c>
      <c r="D663" s="196">
        <v>122.78</v>
      </c>
      <c r="E663" s="196">
        <v>45.33</v>
      </c>
    </row>
    <row r="664" spans="1:5" ht="15" customHeight="1">
      <c r="A664" s="204" t="s">
        <v>1132</v>
      </c>
      <c r="B664" s="197" t="s">
        <v>1182</v>
      </c>
      <c r="C664" s="196" t="s">
        <v>1187</v>
      </c>
      <c r="D664" s="196">
        <v>124.28</v>
      </c>
      <c r="E664" s="196">
        <v>45.5</v>
      </c>
    </row>
    <row r="665" spans="1:5" ht="15" customHeight="1">
      <c r="A665" s="204" t="s">
        <v>1132</v>
      </c>
      <c r="B665" s="197" t="s">
        <v>1188</v>
      </c>
      <c r="C665" s="196" t="s">
        <v>1188</v>
      </c>
      <c r="D665" s="196">
        <v>129.5</v>
      </c>
      <c r="E665" s="196">
        <v>42.88</v>
      </c>
    </row>
    <row r="666" spans="1:5" ht="15" customHeight="1">
      <c r="A666" s="204" t="s">
        <v>1132</v>
      </c>
      <c r="B666" s="197" t="s">
        <v>1188</v>
      </c>
      <c r="C666" s="196" t="s">
        <v>1189</v>
      </c>
      <c r="D666" s="196">
        <v>129.5</v>
      </c>
      <c r="E666" s="196">
        <v>42.88</v>
      </c>
    </row>
    <row r="667" spans="1:5" ht="15" customHeight="1">
      <c r="A667" s="204" t="s">
        <v>1132</v>
      </c>
      <c r="B667" s="197" t="s">
        <v>1188</v>
      </c>
      <c r="C667" s="196" t="s">
        <v>1190</v>
      </c>
      <c r="D667" s="196">
        <v>129.83000000000001</v>
      </c>
      <c r="E667" s="196">
        <v>42.97</v>
      </c>
    </row>
    <row r="668" spans="1:5" ht="15" customHeight="1">
      <c r="A668" s="204" t="s">
        <v>1132</v>
      </c>
      <c r="B668" s="197" t="s">
        <v>1188</v>
      </c>
      <c r="C668" s="196" t="s">
        <v>1191</v>
      </c>
      <c r="D668" s="196">
        <v>128.22999999999999</v>
      </c>
      <c r="E668" s="196">
        <v>43.37</v>
      </c>
    </row>
    <row r="669" spans="1:5" ht="15" customHeight="1">
      <c r="A669" s="204" t="s">
        <v>1132</v>
      </c>
      <c r="B669" s="197" t="s">
        <v>1188</v>
      </c>
      <c r="C669" s="196" t="s">
        <v>1192</v>
      </c>
      <c r="D669" s="196">
        <v>130.37</v>
      </c>
      <c r="E669" s="196">
        <v>42.87</v>
      </c>
    </row>
    <row r="670" spans="1:5" ht="15" customHeight="1">
      <c r="A670" s="204" t="s">
        <v>1132</v>
      </c>
      <c r="B670" s="197" t="s">
        <v>1188</v>
      </c>
      <c r="C670" s="196" t="s">
        <v>1193</v>
      </c>
      <c r="D670" s="196">
        <v>129.41999999999999</v>
      </c>
      <c r="E670" s="196">
        <v>42.77</v>
      </c>
    </row>
    <row r="671" spans="1:5" ht="15" customHeight="1">
      <c r="A671" s="204" t="s">
        <v>1132</v>
      </c>
      <c r="B671" s="197" t="s">
        <v>1188</v>
      </c>
      <c r="C671" s="196" t="s">
        <v>1194</v>
      </c>
      <c r="D671" s="196">
        <v>129</v>
      </c>
      <c r="E671" s="196">
        <v>42.53</v>
      </c>
    </row>
    <row r="672" spans="1:5" ht="15" customHeight="1">
      <c r="A672" s="204" t="s">
        <v>1132</v>
      </c>
      <c r="B672" s="197" t="s">
        <v>1188</v>
      </c>
      <c r="C672" s="196" t="s">
        <v>1195</v>
      </c>
      <c r="D672" s="196">
        <v>129.75</v>
      </c>
      <c r="E672" s="196">
        <v>43.32</v>
      </c>
    </row>
    <row r="673" spans="1:5" ht="15" customHeight="1">
      <c r="A673" s="204" t="s">
        <v>1132</v>
      </c>
      <c r="B673" s="197" t="s">
        <v>1188</v>
      </c>
      <c r="C673" s="196" t="s">
        <v>1196</v>
      </c>
      <c r="D673" s="196">
        <v>128.9</v>
      </c>
      <c r="E673" s="196">
        <v>43.12</v>
      </c>
    </row>
    <row r="674" spans="1:5" ht="15" customHeight="1">
      <c r="A674" s="205" t="s">
        <v>1197</v>
      </c>
      <c r="B674" s="197" t="s">
        <v>1198</v>
      </c>
      <c r="C674" s="196" t="s">
        <v>1198</v>
      </c>
      <c r="D674" s="196">
        <v>126.53</v>
      </c>
      <c r="E674" s="196">
        <v>45.8</v>
      </c>
    </row>
    <row r="675" spans="1:5" ht="15" customHeight="1">
      <c r="A675" s="205" t="s">
        <v>1197</v>
      </c>
      <c r="B675" s="197" t="s">
        <v>1198</v>
      </c>
      <c r="C675" s="196" t="s">
        <v>1199</v>
      </c>
      <c r="D675" s="196">
        <v>126.62</v>
      </c>
      <c r="E675" s="196">
        <v>45.77</v>
      </c>
    </row>
    <row r="676" spans="1:5" ht="15" customHeight="1">
      <c r="A676" s="205" t="s">
        <v>1197</v>
      </c>
      <c r="B676" s="197" t="s">
        <v>1198</v>
      </c>
      <c r="C676" s="196" t="s">
        <v>1200</v>
      </c>
      <c r="D676" s="196">
        <v>126.68</v>
      </c>
      <c r="E676" s="196">
        <v>45.77</v>
      </c>
    </row>
    <row r="677" spans="1:5" ht="15" customHeight="1">
      <c r="A677" s="205" t="s">
        <v>1197</v>
      </c>
      <c r="B677" s="197" t="s">
        <v>1198</v>
      </c>
      <c r="C677" s="196" t="s">
        <v>1201</v>
      </c>
      <c r="D677" s="196">
        <v>126.65</v>
      </c>
      <c r="E677" s="196">
        <v>45.78</v>
      </c>
    </row>
    <row r="678" spans="1:5" ht="15" customHeight="1">
      <c r="A678" s="205" t="s">
        <v>1197</v>
      </c>
      <c r="B678" s="197" t="s">
        <v>1198</v>
      </c>
      <c r="C678" s="196" t="s">
        <v>1202</v>
      </c>
      <c r="D678" s="196">
        <v>126.68</v>
      </c>
      <c r="E678" s="196">
        <v>45.72</v>
      </c>
    </row>
    <row r="679" spans="1:5" ht="15" customHeight="1">
      <c r="A679" s="205" t="s">
        <v>1197</v>
      </c>
      <c r="B679" s="197" t="s">
        <v>1198</v>
      </c>
      <c r="C679" s="196" t="s">
        <v>1203</v>
      </c>
      <c r="D679" s="196">
        <v>126.62</v>
      </c>
      <c r="E679" s="196">
        <v>45.62</v>
      </c>
    </row>
    <row r="680" spans="1:5" ht="15" customHeight="1">
      <c r="A680" s="205" t="s">
        <v>1197</v>
      </c>
      <c r="B680" s="197" t="s">
        <v>1198</v>
      </c>
      <c r="C680" s="196" t="s">
        <v>1204</v>
      </c>
      <c r="D680" s="196">
        <v>126.55</v>
      </c>
      <c r="E680" s="196">
        <v>45.8</v>
      </c>
    </row>
    <row r="681" spans="1:5" ht="15" customHeight="1">
      <c r="A681" s="205" t="s">
        <v>1197</v>
      </c>
      <c r="B681" s="197" t="s">
        <v>1198</v>
      </c>
      <c r="C681" s="196" t="s">
        <v>1205</v>
      </c>
      <c r="D681" s="196">
        <v>126.58</v>
      </c>
      <c r="E681" s="196">
        <v>45.9</v>
      </c>
    </row>
    <row r="682" spans="1:5" ht="15" customHeight="1">
      <c r="A682" s="205" t="s">
        <v>1197</v>
      </c>
      <c r="B682" s="197" t="s">
        <v>1198</v>
      </c>
      <c r="C682" s="196" t="s">
        <v>1206</v>
      </c>
      <c r="D682" s="196">
        <v>129.55000000000001</v>
      </c>
      <c r="E682" s="196">
        <v>46.32</v>
      </c>
    </row>
    <row r="683" spans="1:5" ht="15" customHeight="1">
      <c r="A683" s="205" t="s">
        <v>1197</v>
      </c>
      <c r="B683" s="197" t="s">
        <v>1198</v>
      </c>
      <c r="C683" s="196" t="s">
        <v>1207</v>
      </c>
      <c r="D683" s="196">
        <v>128.83000000000001</v>
      </c>
      <c r="E683" s="196">
        <v>45.83</v>
      </c>
    </row>
    <row r="684" spans="1:5" ht="15" customHeight="1">
      <c r="A684" s="205" t="s">
        <v>1197</v>
      </c>
      <c r="B684" s="197" t="s">
        <v>1198</v>
      </c>
      <c r="C684" s="196" t="s">
        <v>1208</v>
      </c>
      <c r="D684" s="196">
        <v>127.48</v>
      </c>
      <c r="E684" s="196">
        <v>45.75</v>
      </c>
    </row>
    <row r="685" spans="1:5" ht="15" customHeight="1">
      <c r="A685" s="205" t="s">
        <v>1197</v>
      </c>
      <c r="B685" s="197" t="s">
        <v>1198</v>
      </c>
      <c r="C685" s="196" t="s">
        <v>1209</v>
      </c>
      <c r="D685" s="196">
        <v>127.4</v>
      </c>
      <c r="E685" s="196">
        <v>46.08</v>
      </c>
    </row>
    <row r="686" spans="1:5" ht="15" customHeight="1">
      <c r="A686" s="205" t="s">
        <v>1197</v>
      </c>
      <c r="B686" s="197" t="s">
        <v>1198</v>
      </c>
      <c r="C686" s="196" t="s">
        <v>1210</v>
      </c>
      <c r="D686" s="196">
        <v>128.03</v>
      </c>
      <c r="E686" s="196">
        <v>45.95</v>
      </c>
    </row>
    <row r="687" spans="1:5" ht="15" customHeight="1">
      <c r="A687" s="205" t="s">
        <v>1197</v>
      </c>
      <c r="B687" s="197" t="s">
        <v>1198</v>
      </c>
      <c r="C687" s="196" t="s">
        <v>1211</v>
      </c>
      <c r="D687" s="196">
        <v>128.75</v>
      </c>
      <c r="E687" s="196">
        <v>45.97</v>
      </c>
    </row>
    <row r="688" spans="1:5" ht="15" customHeight="1">
      <c r="A688" s="205" t="s">
        <v>1197</v>
      </c>
      <c r="B688" s="197" t="s">
        <v>1198</v>
      </c>
      <c r="C688" s="196" t="s">
        <v>1212</v>
      </c>
      <c r="D688" s="196">
        <v>128.33000000000001</v>
      </c>
      <c r="E688" s="196">
        <v>45.45</v>
      </c>
    </row>
    <row r="689" spans="1:5" ht="15" customHeight="1">
      <c r="A689" s="205" t="s">
        <v>1197</v>
      </c>
      <c r="B689" s="197" t="s">
        <v>1198</v>
      </c>
      <c r="C689" s="196" t="s">
        <v>1213</v>
      </c>
      <c r="D689" s="196">
        <v>126.32</v>
      </c>
      <c r="E689" s="196">
        <v>45.37</v>
      </c>
    </row>
    <row r="690" spans="1:5" ht="15" customHeight="1">
      <c r="A690" s="205" t="s">
        <v>1197</v>
      </c>
      <c r="B690" s="197" t="s">
        <v>1198</v>
      </c>
      <c r="C690" s="196" t="s">
        <v>1214</v>
      </c>
      <c r="D690" s="196">
        <v>127.95</v>
      </c>
      <c r="E690" s="196">
        <v>45.22</v>
      </c>
    </row>
    <row r="691" spans="1:5" ht="15" customHeight="1">
      <c r="A691" s="205" t="s">
        <v>1197</v>
      </c>
      <c r="B691" s="197" t="s">
        <v>1198</v>
      </c>
      <c r="C691" s="196" t="s">
        <v>1215</v>
      </c>
      <c r="D691" s="196">
        <v>127.15</v>
      </c>
      <c r="E691" s="196">
        <v>44.92</v>
      </c>
    </row>
    <row r="692" spans="1:5" ht="15" customHeight="1">
      <c r="A692" s="205" t="s">
        <v>1197</v>
      </c>
      <c r="B692" s="197" t="s">
        <v>1216</v>
      </c>
      <c r="C692" s="196" t="s">
        <v>1216</v>
      </c>
      <c r="D692" s="196">
        <v>123.95</v>
      </c>
      <c r="E692" s="196">
        <v>47.33</v>
      </c>
    </row>
    <row r="693" spans="1:5" ht="15" customHeight="1">
      <c r="A693" s="205" t="s">
        <v>1197</v>
      </c>
      <c r="B693" s="197" t="s">
        <v>1216</v>
      </c>
      <c r="C693" s="196" t="s">
        <v>1217</v>
      </c>
      <c r="D693" s="196">
        <v>123.95</v>
      </c>
      <c r="E693" s="196">
        <v>47.32</v>
      </c>
    </row>
    <row r="694" spans="1:5" ht="15" customHeight="1">
      <c r="A694" s="205" t="s">
        <v>1197</v>
      </c>
      <c r="B694" s="197" t="s">
        <v>1216</v>
      </c>
      <c r="C694" s="196" t="s">
        <v>1218</v>
      </c>
      <c r="D694" s="196">
        <v>123.95</v>
      </c>
      <c r="E694" s="196">
        <v>47.35</v>
      </c>
    </row>
    <row r="695" spans="1:5" ht="15" customHeight="1">
      <c r="A695" s="205" t="s">
        <v>1197</v>
      </c>
      <c r="B695" s="197" t="s">
        <v>1216</v>
      </c>
      <c r="C695" s="196" t="s">
        <v>1219</v>
      </c>
      <c r="D695" s="196">
        <v>123.98</v>
      </c>
      <c r="E695" s="196">
        <v>47.35</v>
      </c>
    </row>
    <row r="696" spans="1:5" ht="15" customHeight="1">
      <c r="A696" s="205" t="s">
        <v>1197</v>
      </c>
      <c r="B696" s="197" t="s">
        <v>1216</v>
      </c>
      <c r="C696" s="196" t="s">
        <v>1220</v>
      </c>
      <c r="D696" s="196">
        <v>123.8</v>
      </c>
      <c r="E696" s="196">
        <v>47.15</v>
      </c>
    </row>
    <row r="697" spans="1:5" ht="15" customHeight="1">
      <c r="A697" s="205" t="s">
        <v>1197</v>
      </c>
      <c r="B697" s="197" t="s">
        <v>1216</v>
      </c>
      <c r="C697" s="196" t="s">
        <v>1221</v>
      </c>
      <c r="D697" s="196">
        <v>123.62</v>
      </c>
      <c r="E697" s="196">
        <v>47.2</v>
      </c>
    </row>
    <row r="698" spans="1:5" ht="15" customHeight="1">
      <c r="A698" s="205" t="s">
        <v>1197</v>
      </c>
      <c r="B698" s="197" t="s">
        <v>1216</v>
      </c>
      <c r="C698" s="196" t="s">
        <v>1222</v>
      </c>
      <c r="D698" s="196">
        <v>123.18</v>
      </c>
      <c r="E698" s="196">
        <v>47.33</v>
      </c>
    </row>
    <row r="699" spans="1:5" ht="15" customHeight="1">
      <c r="A699" s="205" t="s">
        <v>1197</v>
      </c>
      <c r="B699" s="197" t="s">
        <v>1216</v>
      </c>
      <c r="C699" s="196" t="s">
        <v>1223</v>
      </c>
      <c r="D699" s="196">
        <v>125.3</v>
      </c>
      <c r="E699" s="196">
        <v>47.88</v>
      </c>
    </row>
    <row r="700" spans="1:5" ht="15" customHeight="1">
      <c r="A700" s="205" t="s">
        <v>1197</v>
      </c>
      <c r="B700" s="197" t="s">
        <v>1216</v>
      </c>
      <c r="C700" s="196" t="s">
        <v>1224</v>
      </c>
      <c r="D700" s="196">
        <v>123.42</v>
      </c>
      <c r="E700" s="196">
        <v>46.4</v>
      </c>
    </row>
    <row r="701" spans="1:5" ht="15" customHeight="1">
      <c r="A701" s="205" t="s">
        <v>1197</v>
      </c>
      <c r="B701" s="197" t="s">
        <v>1216</v>
      </c>
      <c r="C701" s="196" t="s">
        <v>1225</v>
      </c>
      <c r="D701" s="196">
        <v>123.5</v>
      </c>
      <c r="E701" s="196">
        <v>47.92</v>
      </c>
    </row>
    <row r="702" spans="1:5" ht="15" customHeight="1">
      <c r="A702" s="205" t="s">
        <v>1197</v>
      </c>
      <c r="B702" s="197" t="s">
        <v>1216</v>
      </c>
      <c r="C702" s="196" t="s">
        <v>1226</v>
      </c>
      <c r="D702" s="196">
        <v>124.47</v>
      </c>
      <c r="E702" s="196">
        <v>47.82</v>
      </c>
    </row>
    <row r="703" spans="1:5" ht="15" customHeight="1">
      <c r="A703" s="205" t="s">
        <v>1197</v>
      </c>
      <c r="B703" s="197" t="s">
        <v>1216</v>
      </c>
      <c r="C703" s="196" t="s">
        <v>1227</v>
      </c>
      <c r="D703" s="196">
        <v>125.87</v>
      </c>
      <c r="E703" s="196">
        <v>48.03</v>
      </c>
    </row>
    <row r="704" spans="1:5" ht="15" customHeight="1">
      <c r="A704" s="205" t="s">
        <v>1197</v>
      </c>
      <c r="B704" s="197" t="s">
        <v>1216</v>
      </c>
      <c r="C704" s="196" t="s">
        <v>1228</v>
      </c>
      <c r="D704" s="196">
        <v>126.25</v>
      </c>
      <c r="E704" s="196">
        <v>48.03</v>
      </c>
    </row>
    <row r="705" spans="1:5" ht="15" customHeight="1">
      <c r="A705" s="205" t="s">
        <v>1197</v>
      </c>
      <c r="B705" s="197" t="s">
        <v>1216</v>
      </c>
      <c r="C705" s="196" t="s">
        <v>1229</v>
      </c>
      <c r="D705" s="196">
        <v>126.08</v>
      </c>
      <c r="E705" s="196">
        <v>47.6</v>
      </c>
    </row>
    <row r="706" spans="1:5" ht="15" customHeight="1">
      <c r="A706" s="205" t="s">
        <v>1197</v>
      </c>
      <c r="B706" s="197" t="s">
        <v>1216</v>
      </c>
      <c r="C706" s="196" t="s">
        <v>1230</v>
      </c>
      <c r="D706" s="196">
        <v>124.87</v>
      </c>
      <c r="E706" s="196">
        <v>48.48</v>
      </c>
    </row>
    <row r="707" spans="1:5" ht="15" customHeight="1">
      <c r="A707" s="205" t="s">
        <v>1197</v>
      </c>
      <c r="B707" s="197" t="s">
        <v>1231</v>
      </c>
      <c r="C707" s="196" t="s">
        <v>1231</v>
      </c>
      <c r="D707" s="196">
        <v>130.97</v>
      </c>
      <c r="E707" s="196">
        <v>45.3</v>
      </c>
    </row>
    <row r="708" spans="1:5" ht="15" customHeight="1">
      <c r="A708" s="205" t="s">
        <v>1197</v>
      </c>
      <c r="B708" s="197" t="s">
        <v>1231</v>
      </c>
      <c r="C708" s="196" t="s">
        <v>1232</v>
      </c>
      <c r="D708" s="196">
        <v>130.97</v>
      </c>
      <c r="E708" s="196">
        <v>45.3</v>
      </c>
    </row>
    <row r="709" spans="1:5" ht="15" customHeight="1">
      <c r="A709" s="205" t="s">
        <v>1197</v>
      </c>
      <c r="B709" s="197" t="s">
        <v>1231</v>
      </c>
      <c r="C709" s="196" t="s">
        <v>1233</v>
      </c>
      <c r="D709" s="196">
        <v>130.93</v>
      </c>
      <c r="E709" s="196">
        <v>45.2</v>
      </c>
    </row>
    <row r="710" spans="1:5" ht="15" customHeight="1">
      <c r="A710" s="205" t="s">
        <v>1197</v>
      </c>
      <c r="B710" s="197" t="s">
        <v>1231</v>
      </c>
      <c r="C710" s="196" t="s">
        <v>1234</v>
      </c>
      <c r="D710" s="196">
        <v>130.78</v>
      </c>
      <c r="E710" s="196">
        <v>45.37</v>
      </c>
    </row>
    <row r="711" spans="1:5" ht="15" customHeight="1">
      <c r="A711" s="205" t="s">
        <v>1197</v>
      </c>
      <c r="B711" s="197" t="s">
        <v>1231</v>
      </c>
      <c r="C711" s="196" t="s">
        <v>1235</v>
      </c>
      <c r="D711" s="196">
        <v>130.68</v>
      </c>
      <c r="E711" s="196">
        <v>45.08</v>
      </c>
    </row>
    <row r="712" spans="1:5" ht="15" customHeight="1">
      <c r="A712" s="205" t="s">
        <v>1197</v>
      </c>
      <c r="B712" s="197" t="s">
        <v>1231</v>
      </c>
      <c r="C712" s="196" t="s">
        <v>1236</v>
      </c>
      <c r="D712" s="196">
        <v>131</v>
      </c>
      <c r="E712" s="196">
        <v>45.33</v>
      </c>
    </row>
    <row r="713" spans="1:5" ht="15" customHeight="1">
      <c r="A713" s="205" t="s">
        <v>1197</v>
      </c>
      <c r="B713" s="197" t="s">
        <v>1231</v>
      </c>
      <c r="C713" s="196" t="s">
        <v>1237</v>
      </c>
      <c r="D713" s="196">
        <v>130.52000000000001</v>
      </c>
      <c r="E713" s="196">
        <v>45.2</v>
      </c>
    </row>
    <row r="714" spans="1:5" ht="15" customHeight="1">
      <c r="A714" s="205" t="s">
        <v>1197</v>
      </c>
      <c r="B714" s="197" t="s">
        <v>1231</v>
      </c>
      <c r="C714" s="196" t="s">
        <v>1238</v>
      </c>
      <c r="D714" s="196">
        <v>131.13</v>
      </c>
      <c r="E714" s="196">
        <v>45.25</v>
      </c>
    </row>
    <row r="715" spans="1:5" ht="15" customHeight="1">
      <c r="A715" s="205" t="s">
        <v>1197</v>
      </c>
      <c r="B715" s="197" t="s">
        <v>1231</v>
      </c>
      <c r="C715" s="196" t="s">
        <v>1239</v>
      </c>
      <c r="D715" s="196">
        <v>132.97999999999999</v>
      </c>
      <c r="E715" s="196">
        <v>45.77</v>
      </c>
    </row>
    <row r="716" spans="1:5" ht="15" customHeight="1">
      <c r="A716" s="205" t="s">
        <v>1197</v>
      </c>
      <c r="B716" s="197" t="s">
        <v>1231</v>
      </c>
      <c r="C716" s="196" t="s">
        <v>1240</v>
      </c>
      <c r="D716" s="196">
        <v>131.87</v>
      </c>
      <c r="E716" s="196">
        <v>45.55</v>
      </c>
    </row>
    <row r="717" spans="1:5" ht="15" customHeight="1">
      <c r="A717" s="205" t="s">
        <v>1197</v>
      </c>
      <c r="B717" s="197" t="s">
        <v>1241</v>
      </c>
      <c r="C717" s="196" t="s">
        <v>1241</v>
      </c>
      <c r="D717" s="196">
        <v>130.27000000000001</v>
      </c>
      <c r="E717" s="196">
        <v>47.33</v>
      </c>
    </row>
    <row r="718" spans="1:5" ht="15" customHeight="1">
      <c r="A718" s="205" t="s">
        <v>1197</v>
      </c>
      <c r="B718" s="197" t="s">
        <v>1241</v>
      </c>
      <c r="C718" s="196" t="s">
        <v>1242</v>
      </c>
      <c r="D718" s="196">
        <v>130.28</v>
      </c>
      <c r="E718" s="196">
        <v>47.33</v>
      </c>
    </row>
    <row r="719" spans="1:5" ht="15" customHeight="1">
      <c r="A719" s="205" t="s">
        <v>1197</v>
      </c>
      <c r="B719" s="197" t="s">
        <v>1241</v>
      </c>
      <c r="C719" s="196" t="s">
        <v>1242</v>
      </c>
      <c r="D719" s="196">
        <v>130.33000000000001</v>
      </c>
      <c r="E719" s="196">
        <v>46.8</v>
      </c>
    </row>
    <row r="720" spans="1:5" ht="15" customHeight="1">
      <c r="A720" s="205" t="s">
        <v>1197</v>
      </c>
      <c r="B720" s="197" t="s">
        <v>1241</v>
      </c>
      <c r="C720" s="196" t="s">
        <v>1243</v>
      </c>
      <c r="D720" s="196">
        <v>130.25</v>
      </c>
      <c r="E720" s="196">
        <v>47.32</v>
      </c>
    </row>
    <row r="721" spans="1:5" ht="15" customHeight="1">
      <c r="A721" s="205" t="s">
        <v>1197</v>
      </c>
      <c r="B721" s="197" t="s">
        <v>1241</v>
      </c>
      <c r="C721" s="196" t="s">
        <v>1244</v>
      </c>
      <c r="D721" s="196">
        <v>130.28</v>
      </c>
      <c r="E721" s="196">
        <v>47.3</v>
      </c>
    </row>
    <row r="722" spans="1:5" ht="15" customHeight="1">
      <c r="A722" s="205" t="s">
        <v>1197</v>
      </c>
      <c r="B722" s="197" t="s">
        <v>1241</v>
      </c>
      <c r="C722" s="196" t="s">
        <v>1245</v>
      </c>
      <c r="D722" s="196">
        <v>130.22</v>
      </c>
      <c r="E722" s="196">
        <v>47.27</v>
      </c>
    </row>
    <row r="723" spans="1:5" ht="15" customHeight="1">
      <c r="A723" s="205" t="s">
        <v>1197</v>
      </c>
      <c r="B723" s="197" t="s">
        <v>1241</v>
      </c>
      <c r="C723" s="196" t="s">
        <v>1246</v>
      </c>
      <c r="D723" s="196">
        <v>130.32</v>
      </c>
      <c r="E723" s="196">
        <v>47.33</v>
      </c>
    </row>
    <row r="724" spans="1:5" ht="15" customHeight="1">
      <c r="A724" s="205" t="s">
        <v>1197</v>
      </c>
      <c r="B724" s="197" t="s">
        <v>1241</v>
      </c>
      <c r="C724" s="196" t="s">
        <v>1247</v>
      </c>
      <c r="D724" s="196">
        <v>130.30000000000001</v>
      </c>
      <c r="E724" s="196">
        <v>47.37</v>
      </c>
    </row>
    <row r="725" spans="1:5" ht="15" customHeight="1">
      <c r="A725" s="205" t="s">
        <v>1197</v>
      </c>
      <c r="B725" s="197" t="s">
        <v>1241</v>
      </c>
      <c r="C725" s="196" t="s">
        <v>1248</v>
      </c>
      <c r="D725" s="196">
        <v>130.83000000000001</v>
      </c>
      <c r="E725" s="196">
        <v>47.58</v>
      </c>
    </row>
    <row r="726" spans="1:5" ht="15" customHeight="1">
      <c r="A726" s="205" t="s">
        <v>1197</v>
      </c>
      <c r="B726" s="197" t="s">
        <v>1241</v>
      </c>
      <c r="C726" s="196" t="s">
        <v>1249</v>
      </c>
      <c r="D726" s="196">
        <v>131.85</v>
      </c>
      <c r="E726" s="196">
        <v>47.28</v>
      </c>
    </row>
    <row r="727" spans="1:5" ht="15" customHeight="1">
      <c r="A727" s="205" t="s">
        <v>1197</v>
      </c>
      <c r="B727" s="197" t="s">
        <v>1250</v>
      </c>
      <c r="C727" s="196" t="s">
        <v>1250</v>
      </c>
      <c r="D727" s="196">
        <v>131.15</v>
      </c>
      <c r="E727" s="196">
        <v>46.63</v>
      </c>
    </row>
    <row r="728" spans="1:5" ht="15" customHeight="1">
      <c r="A728" s="205" t="s">
        <v>1197</v>
      </c>
      <c r="B728" s="197" t="s">
        <v>1250</v>
      </c>
      <c r="C728" s="196" t="s">
        <v>1251</v>
      </c>
      <c r="D728" s="196">
        <v>131.16999999999999</v>
      </c>
      <c r="E728" s="196">
        <v>46.63</v>
      </c>
    </row>
    <row r="729" spans="1:5" ht="15" customHeight="1">
      <c r="A729" s="205" t="s">
        <v>1197</v>
      </c>
      <c r="B729" s="197" t="s">
        <v>1250</v>
      </c>
      <c r="C729" s="196" t="s">
        <v>1252</v>
      </c>
      <c r="D729" s="196">
        <v>131.13</v>
      </c>
      <c r="E729" s="196">
        <v>46.57</v>
      </c>
    </row>
    <row r="730" spans="1:5" ht="15" customHeight="1">
      <c r="A730" s="205" t="s">
        <v>1197</v>
      </c>
      <c r="B730" s="197" t="s">
        <v>1250</v>
      </c>
      <c r="C730" s="196" t="s">
        <v>1253</v>
      </c>
      <c r="D730" s="196">
        <v>131.33000000000001</v>
      </c>
      <c r="E730" s="196">
        <v>46.58</v>
      </c>
    </row>
    <row r="731" spans="1:5" ht="15" customHeight="1">
      <c r="A731" s="205" t="s">
        <v>1197</v>
      </c>
      <c r="B731" s="197" t="s">
        <v>1250</v>
      </c>
      <c r="C731" s="196" t="s">
        <v>1254</v>
      </c>
      <c r="D731" s="196">
        <v>131.4</v>
      </c>
      <c r="E731" s="196">
        <v>46.57</v>
      </c>
    </row>
    <row r="732" spans="1:5" ht="15" customHeight="1">
      <c r="A732" s="205" t="s">
        <v>1197</v>
      </c>
      <c r="B732" s="197" t="s">
        <v>1250</v>
      </c>
      <c r="C732" s="196" t="s">
        <v>1255</v>
      </c>
      <c r="D732" s="196">
        <v>131.13</v>
      </c>
      <c r="E732" s="196">
        <v>46.72</v>
      </c>
    </row>
    <row r="733" spans="1:5" ht="15" customHeight="1">
      <c r="A733" s="205" t="s">
        <v>1197</v>
      </c>
      <c r="B733" s="197" t="s">
        <v>1250</v>
      </c>
      <c r="C733" s="196" t="s">
        <v>1256</v>
      </c>
      <c r="D733" s="196">
        <v>131.80000000000001</v>
      </c>
      <c r="E733" s="196">
        <v>46.78</v>
      </c>
    </row>
    <row r="734" spans="1:5" ht="15" customHeight="1">
      <c r="A734" s="205" t="s">
        <v>1197</v>
      </c>
      <c r="B734" s="197" t="s">
        <v>1250</v>
      </c>
      <c r="C734" s="196" t="s">
        <v>1257</v>
      </c>
      <c r="D734" s="196">
        <v>132.19999999999999</v>
      </c>
      <c r="E734" s="196">
        <v>46.32</v>
      </c>
    </row>
    <row r="735" spans="1:5" ht="15" customHeight="1">
      <c r="A735" s="205" t="s">
        <v>1197</v>
      </c>
      <c r="B735" s="197" t="s">
        <v>1250</v>
      </c>
      <c r="C735" s="196" t="s">
        <v>1258</v>
      </c>
      <c r="D735" s="196">
        <v>134.02000000000001</v>
      </c>
      <c r="E735" s="196">
        <v>46.8</v>
      </c>
    </row>
    <row r="736" spans="1:5" ht="15" customHeight="1">
      <c r="A736" s="205" t="s">
        <v>1197</v>
      </c>
      <c r="B736" s="197" t="s">
        <v>1259</v>
      </c>
      <c r="C736" s="196" t="s">
        <v>1259</v>
      </c>
      <c r="D736" s="196">
        <v>125.03</v>
      </c>
      <c r="E736" s="196">
        <v>46.58</v>
      </c>
    </row>
    <row r="737" spans="1:5" ht="15" customHeight="1">
      <c r="A737" s="205" t="s">
        <v>1197</v>
      </c>
      <c r="B737" s="197" t="s">
        <v>1259</v>
      </c>
      <c r="C737" s="196" t="s">
        <v>1260</v>
      </c>
      <c r="D737" s="196">
        <v>125.02</v>
      </c>
      <c r="E737" s="196">
        <v>46.6</v>
      </c>
    </row>
    <row r="738" spans="1:5" ht="15" customHeight="1">
      <c r="A738" s="205" t="s">
        <v>1197</v>
      </c>
      <c r="B738" s="197" t="s">
        <v>1259</v>
      </c>
      <c r="C738" s="196" t="s">
        <v>1261</v>
      </c>
      <c r="D738" s="196">
        <v>125.1</v>
      </c>
      <c r="E738" s="196">
        <v>46.53</v>
      </c>
    </row>
    <row r="739" spans="1:5" ht="15" customHeight="1">
      <c r="A739" s="205" t="s">
        <v>1197</v>
      </c>
      <c r="B739" s="197" t="s">
        <v>1259</v>
      </c>
      <c r="C739" s="196" t="s">
        <v>1262</v>
      </c>
      <c r="D739" s="196">
        <v>124.85</v>
      </c>
      <c r="E739" s="196">
        <v>46.65</v>
      </c>
    </row>
    <row r="740" spans="1:5" ht="15" customHeight="1">
      <c r="A740" s="205" t="s">
        <v>1197</v>
      </c>
      <c r="B740" s="197" t="s">
        <v>1259</v>
      </c>
      <c r="C740" s="196" t="s">
        <v>1263</v>
      </c>
      <c r="D740" s="196">
        <v>124.88</v>
      </c>
      <c r="E740" s="196">
        <v>46.4</v>
      </c>
    </row>
    <row r="741" spans="1:5" ht="15" customHeight="1">
      <c r="A741" s="205" t="s">
        <v>1197</v>
      </c>
      <c r="B741" s="197" t="s">
        <v>1259</v>
      </c>
      <c r="C741" s="196" t="s">
        <v>1264</v>
      </c>
      <c r="D741" s="196">
        <v>124.82</v>
      </c>
      <c r="E741" s="196">
        <v>46.03</v>
      </c>
    </row>
    <row r="742" spans="1:5" ht="15" customHeight="1">
      <c r="A742" s="205" t="s">
        <v>1197</v>
      </c>
      <c r="B742" s="197" t="s">
        <v>1259</v>
      </c>
      <c r="C742" s="196" t="s">
        <v>1265</v>
      </c>
      <c r="D742" s="196">
        <v>125.27</v>
      </c>
      <c r="E742" s="196">
        <v>45.7</v>
      </c>
    </row>
    <row r="743" spans="1:5" ht="15" customHeight="1">
      <c r="A743" s="205" t="s">
        <v>1197</v>
      </c>
      <c r="B743" s="197" t="s">
        <v>1259</v>
      </c>
      <c r="C743" s="196" t="s">
        <v>1266</v>
      </c>
      <c r="D743" s="196">
        <v>125.08</v>
      </c>
      <c r="E743" s="196">
        <v>45.52</v>
      </c>
    </row>
    <row r="744" spans="1:5" ht="15" customHeight="1">
      <c r="A744" s="205" t="s">
        <v>1197</v>
      </c>
      <c r="B744" s="197" t="s">
        <v>1259</v>
      </c>
      <c r="C744" s="196" t="s">
        <v>1267</v>
      </c>
      <c r="D744" s="196">
        <v>124.87</v>
      </c>
      <c r="E744" s="196">
        <v>47.18</v>
      </c>
    </row>
    <row r="745" spans="1:5" ht="15" customHeight="1">
      <c r="A745" s="205" t="s">
        <v>1197</v>
      </c>
      <c r="B745" s="197" t="s">
        <v>1259</v>
      </c>
      <c r="C745" s="196" t="s">
        <v>1268</v>
      </c>
      <c r="D745" s="196">
        <v>124.45</v>
      </c>
      <c r="E745" s="196">
        <v>46.87</v>
      </c>
    </row>
    <row r="746" spans="1:5" ht="15" customHeight="1">
      <c r="A746" s="205" t="s">
        <v>1197</v>
      </c>
      <c r="B746" s="197" t="s">
        <v>1269</v>
      </c>
      <c r="C746" s="196" t="s">
        <v>1269</v>
      </c>
      <c r="D746" s="196">
        <v>128.9</v>
      </c>
      <c r="E746" s="196">
        <v>47.73</v>
      </c>
    </row>
    <row r="747" spans="1:5" ht="15" customHeight="1">
      <c r="A747" s="205" t="s">
        <v>1197</v>
      </c>
      <c r="B747" s="197" t="s">
        <v>1269</v>
      </c>
      <c r="C747" s="196" t="s">
        <v>1270</v>
      </c>
      <c r="D747" s="196">
        <v>129.28</v>
      </c>
      <c r="E747" s="196">
        <v>47.13</v>
      </c>
    </row>
    <row r="748" spans="1:5" ht="15" customHeight="1">
      <c r="A748" s="205" t="s">
        <v>1197</v>
      </c>
      <c r="B748" s="197" t="s">
        <v>1269</v>
      </c>
      <c r="C748" s="196" t="s">
        <v>1271</v>
      </c>
      <c r="D748" s="196">
        <v>128.82</v>
      </c>
      <c r="E748" s="196">
        <v>47.85</v>
      </c>
    </row>
    <row r="749" spans="1:5" ht="15" customHeight="1">
      <c r="A749" s="205" t="s">
        <v>1197</v>
      </c>
      <c r="B749" s="197" t="s">
        <v>1269</v>
      </c>
      <c r="C749" s="196" t="s">
        <v>1272</v>
      </c>
      <c r="D749" s="196">
        <v>129.28</v>
      </c>
      <c r="E749" s="196">
        <v>47.48</v>
      </c>
    </row>
    <row r="750" spans="1:5" ht="15" customHeight="1">
      <c r="A750" s="205" t="s">
        <v>1197</v>
      </c>
      <c r="B750" s="197" t="s">
        <v>1269</v>
      </c>
      <c r="C750" s="196" t="s">
        <v>1273</v>
      </c>
      <c r="D750" s="196">
        <v>128.65</v>
      </c>
      <c r="E750" s="196">
        <v>47.72</v>
      </c>
    </row>
    <row r="751" spans="1:5" ht="15" customHeight="1">
      <c r="A751" s="205" t="s">
        <v>1197</v>
      </c>
      <c r="B751" s="197" t="s">
        <v>1269</v>
      </c>
      <c r="C751" s="196" t="s">
        <v>1274</v>
      </c>
      <c r="D751" s="196">
        <v>129.53</v>
      </c>
      <c r="E751" s="196">
        <v>48.28</v>
      </c>
    </row>
    <row r="752" spans="1:5" ht="15" customHeight="1">
      <c r="A752" s="205" t="s">
        <v>1197</v>
      </c>
      <c r="B752" s="197" t="s">
        <v>1269</v>
      </c>
      <c r="C752" s="196" t="s">
        <v>1275</v>
      </c>
      <c r="D752" s="196">
        <v>129.13</v>
      </c>
      <c r="E752" s="196">
        <v>47.63</v>
      </c>
    </row>
    <row r="753" spans="1:5" ht="15" customHeight="1">
      <c r="A753" s="205" t="s">
        <v>1197</v>
      </c>
      <c r="B753" s="197" t="s">
        <v>1269</v>
      </c>
      <c r="C753" s="196" t="s">
        <v>1276</v>
      </c>
      <c r="D753" s="196">
        <v>129.43</v>
      </c>
      <c r="E753" s="196">
        <v>47.42</v>
      </c>
    </row>
    <row r="754" spans="1:5" ht="15" customHeight="1">
      <c r="A754" s="205" t="s">
        <v>1197</v>
      </c>
      <c r="B754" s="197" t="s">
        <v>1269</v>
      </c>
      <c r="C754" s="196" t="s">
        <v>1277</v>
      </c>
      <c r="D754" s="196">
        <v>129.25</v>
      </c>
      <c r="E754" s="196">
        <v>48.12</v>
      </c>
    </row>
    <row r="755" spans="1:5" ht="15" customHeight="1">
      <c r="A755" s="205" t="s">
        <v>1197</v>
      </c>
      <c r="B755" s="197" t="s">
        <v>1269</v>
      </c>
      <c r="C755" s="196" t="s">
        <v>1278</v>
      </c>
      <c r="D755" s="196">
        <v>128.78</v>
      </c>
      <c r="E755" s="196">
        <v>47.72</v>
      </c>
    </row>
    <row r="756" spans="1:5" ht="15" customHeight="1">
      <c r="A756" s="205" t="s">
        <v>1197</v>
      </c>
      <c r="B756" s="197" t="s">
        <v>1269</v>
      </c>
      <c r="C756" s="196" t="s">
        <v>1279</v>
      </c>
      <c r="D756" s="196">
        <v>129.57</v>
      </c>
      <c r="E756" s="196">
        <v>48.45</v>
      </c>
    </row>
    <row r="757" spans="1:5" ht="15" customHeight="1">
      <c r="A757" s="205" t="s">
        <v>1197</v>
      </c>
      <c r="B757" s="197" t="s">
        <v>1269</v>
      </c>
      <c r="C757" s="196" t="s">
        <v>1280</v>
      </c>
      <c r="D757" s="196">
        <v>129.02000000000001</v>
      </c>
      <c r="E757" s="196">
        <v>47.02</v>
      </c>
    </row>
    <row r="758" spans="1:5" ht="15" customHeight="1">
      <c r="A758" s="205" t="s">
        <v>1197</v>
      </c>
      <c r="B758" s="197" t="s">
        <v>1269</v>
      </c>
      <c r="C758" s="196" t="s">
        <v>1281</v>
      </c>
      <c r="D758" s="196">
        <v>129.41999999999999</v>
      </c>
      <c r="E758" s="196">
        <v>48.6</v>
      </c>
    </row>
    <row r="759" spans="1:5" ht="15" customHeight="1">
      <c r="A759" s="205" t="s">
        <v>1197</v>
      </c>
      <c r="B759" s="197" t="s">
        <v>1269</v>
      </c>
      <c r="C759" s="196" t="s">
        <v>1282</v>
      </c>
      <c r="D759" s="196">
        <v>129.38</v>
      </c>
      <c r="E759" s="196">
        <v>48.23</v>
      </c>
    </row>
    <row r="760" spans="1:5" ht="15" customHeight="1">
      <c r="A760" s="205" t="s">
        <v>1197</v>
      </c>
      <c r="B760" s="197" t="s">
        <v>1269</v>
      </c>
      <c r="C760" s="196" t="s">
        <v>1283</v>
      </c>
      <c r="D760" s="196">
        <v>129.02000000000001</v>
      </c>
      <c r="E760" s="196">
        <v>47.97</v>
      </c>
    </row>
    <row r="761" spans="1:5" ht="15" customHeight="1">
      <c r="A761" s="205" t="s">
        <v>1197</v>
      </c>
      <c r="B761" s="197" t="s">
        <v>1269</v>
      </c>
      <c r="C761" s="196" t="s">
        <v>1284</v>
      </c>
      <c r="D761" s="196">
        <v>130.38</v>
      </c>
      <c r="E761" s="196">
        <v>48.88</v>
      </c>
    </row>
    <row r="762" spans="1:5" ht="15" customHeight="1">
      <c r="A762" s="205" t="s">
        <v>1197</v>
      </c>
      <c r="B762" s="197" t="s">
        <v>1269</v>
      </c>
      <c r="C762" s="196" t="s">
        <v>1285</v>
      </c>
      <c r="D762" s="196">
        <v>128.02000000000001</v>
      </c>
      <c r="E762" s="196">
        <v>46.98</v>
      </c>
    </row>
    <row r="763" spans="1:5" ht="15" customHeight="1">
      <c r="A763" s="205" t="s">
        <v>1197</v>
      </c>
      <c r="B763" s="197" t="s">
        <v>1286</v>
      </c>
      <c r="C763" s="196" t="s">
        <v>1286</v>
      </c>
      <c r="D763" s="196">
        <v>130.37</v>
      </c>
      <c r="E763" s="196">
        <v>46.82</v>
      </c>
    </row>
    <row r="764" spans="1:5" ht="15" customHeight="1">
      <c r="A764" s="205" t="s">
        <v>1197</v>
      </c>
      <c r="B764" s="197" t="s">
        <v>1286</v>
      </c>
      <c r="C764" s="196" t="s">
        <v>1242</v>
      </c>
      <c r="D764" s="196">
        <v>130.28</v>
      </c>
      <c r="E764" s="196">
        <v>47.33</v>
      </c>
    </row>
    <row r="765" spans="1:5" ht="15" customHeight="1">
      <c r="A765" s="205" t="s">
        <v>1197</v>
      </c>
      <c r="B765" s="197" t="s">
        <v>1286</v>
      </c>
      <c r="C765" s="196" t="s">
        <v>1242</v>
      </c>
      <c r="D765" s="196">
        <v>130.33000000000001</v>
      </c>
      <c r="E765" s="196">
        <v>46.8</v>
      </c>
    </row>
    <row r="766" spans="1:5" ht="15" customHeight="1">
      <c r="A766" s="205" t="s">
        <v>1197</v>
      </c>
      <c r="B766" s="197" t="s">
        <v>1286</v>
      </c>
      <c r="C766" s="196" t="s">
        <v>1287</v>
      </c>
      <c r="D766" s="196">
        <v>130.37</v>
      </c>
      <c r="E766" s="196">
        <v>46.82</v>
      </c>
    </row>
    <row r="767" spans="1:5" ht="15" customHeight="1">
      <c r="A767" s="205" t="s">
        <v>1197</v>
      </c>
      <c r="B767" s="197" t="s">
        <v>1286</v>
      </c>
      <c r="C767" s="196" t="s">
        <v>1288</v>
      </c>
      <c r="D767" s="196">
        <v>130.4</v>
      </c>
      <c r="E767" s="196">
        <v>46.82</v>
      </c>
    </row>
    <row r="768" spans="1:5" ht="15" customHeight="1">
      <c r="A768" s="205" t="s">
        <v>1197</v>
      </c>
      <c r="B768" s="197" t="s">
        <v>1286</v>
      </c>
      <c r="C768" s="196" t="s">
        <v>812</v>
      </c>
      <c r="D768" s="196">
        <v>130.32</v>
      </c>
      <c r="E768" s="196">
        <v>46.8</v>
      </c>
    </row>
    <row r="769" spans="1:5" ht="15" customHeight="1">
      <c r="A769" s="205" t="s">
        <v>1197</v>
      </c>
      <c r="B769" s="197" t="s">
        <v>1286</v>
      </c>
      <c r="C769" s="196" t="s">
        <v>1289</v>
      </c>
      <c r="D769" s="196">
        <v>130.57</v>
      </c>
      <c r="E769" s="196">
        <v>46.23</v>
      </c>
    </row>
    <row r="770" spans="1:5" ht="15" customHeight="1">
      <c r="A770" s="205" t="s">
        <v>1197</v>
      </c>
      <c r="B770" s="197" t="s">
        <v>1286</v>
      </c>
      <c r="C770" s="196" t="s">
        <v>1290</v>
      </c>
      <c r="D770" s="196">
        <v>130.72</v>
      </c>
      <c r="E770" s="196">
        <v>47.02</v>
      </c>
    </row>
    <row r="771" spans="1:5" ht="15" customHeight="1">
      <c r="A771" s="205" t="s">
        <v>1197</v>
      </c>
      <c r="B771" s="197" t="s">
        <v>1286</v>
      </c>
      <c r="C771" s="196" t="s">
        <v>1291</v>
      </c>
      <c r="D771" s="196">
        <v>129.9</v>
      </c>
      <c r="E771" s="196">
        <v>46.73</v>
      </c>
    </row>
    <row r="772" spans="1:5" ht="15" customHeight="1">
      <c r="A772" s="205" t="s">
        <v>1197</v>
      </c>
      <c r="B772" s="197" t="s">
        <v>1286</v>
      </c>
      <c r="C772" s="196" t="s">
        <v>1292</v>
      </c>
      <c r="D772" s="196">
        <v>134.28</v>
      </c>
      <c r="E772" s="196">
        <v>48.37</v>
      </c>
    </row>
    <row r="773" spans="1:5" ht="15" customHeight="1">
      <c r="A773" s="205" t="s">
        <v>1197</v>
      </c>
      <c r="B773" s="197" t="s">
        <v>1286</v>
      </c>
      <c r="C773" s="196" t="s">
        <v>1293</v>
      </c>
      <c r="D773" s="196">
        <v>132.52000000000001</v>
      </c>
      <c r="E773" s="196">
        <v>47.65</v>
      </c>
    </row>
    <row r="774" spans="1:5" ht="15" customHeight="1">
      <c r="A774" s="205" t="s">
        <v>1197</v>
      </c>
      <c r="B774" s="197" t="s">
        <v>1286</v>
      </c>
      <c r="C774" s="196" t="s">
        <v>1294</v>
      </c>
      <c r="D774" s="196">
        <v>132.03</v>
      </c>
      <c r="E774" s="196">
        <v>47.25</v>
      </c>
    </row>
    <row r="775" spans="1:5" ht="15" customHeight="1">
      <c r="A775" s="205" t="s">
        <v>1197</v>
      </c>
      <c r="B775" s="197" t="s">
        <v>1295</v>
      </c>
      <c r="C775" s="196" t="s">
        <v>1295</v>
      </c>
      <c r="D775" s="196">
        <v>130.94999999999999</v>
      </c>
      <c r="E775" s="196">
        <v>45.78</v>
      </c>
    </row>
    <row r="776" spans="1:5" ht="15" customHeight="1">
      <c r="A776" s="205" t="s">
        <v>1197</v>
      </c>
      <c r="B776" s="197" t="s">
        <v>1295</v>
      </c>
      <c r="C776" s="196" t="s">
        <v>1296</v>
      </c>
      <c r="D776" s="196">
        <v>130.83000000000001</v>
      </c>
      <c r="E776" s="196">
        <v>45.8</v>
      </c>
    </row>
    <row r="777" spans="1:5" ht="15" customHeight="1">
      <c r="A777" s="205" t="s">
        <v>1197</v>
      </c>
      <c r="B777" s="197" t="s">
        <v>1295</v>
      </c>
      <c r="C777" s="196" t="s">
        <v>1297</v>
      </c>
      <c r="D777" s="196">
        <v>130.97</v>
      </c>
      <c r="E777" s="196">
        <v>45.77</v>
      </c>
    </row>
    <row r="778" spans="1:5" ht="15" customHeight="1">
      <c r="A778" s="205" t="s">
        <v>1197</v>
      </c>
      <c r="B778" s="197" t="s">
        <v>1295</v>
      </c>
      <c r="C778" s="196" t="s">
        <v>1298</v>
      </c>
      <c r="D778" s="196">
        <v>131.07</v>
      </c>
      <c r="E778" s="196">
        <v>45.77</v>
      </c>
    </row>
    <row r="779" spans="1:5" ht="15" customHeight="1">
      <c r="A779" s="205" t="s">
        <v>1197</v>
      </c>
      <c r="B779" s="197" t="s">
        <v>1295</v>
      </c>
      <c r="C779" s="196" t="s">
        <v>1299</v>
      </c>
      <c r="D779" s="196">
        <v>130.57</v>
      </c>
      <c r="E779" s="196">
        <v>45.75</v>
      </c>
    </row>
    <row r="780" spans="1:5" ht="15" customHeight="1">
      <c r="A780" s="205" t="s">
        <v>1197</v>
      </c>
      <c r="B780" s="197" t="s">
        <v>1300</v>
      </c>
      <c r="C780" s="196" t="s">
        <v>1300</v>
      </c>
      <c r="D780" s="196">
        <v>129.6</v>
      </c>
      <c r="E780" s="196">
        <v>44.58</v>
      </c>
    </row>
    <row r="781" spans="1:5" ht="15" customHeight="1">
      <c r="A781" s="205" t="s">
        <v>1197</v>
      </c>
      <c r="B781" s="197" t="s">
        <v>1300</v>
      </c>
      <c r="C781" s="196" t="s">
        <v>1301</v>
      </c>
      <c r="D781" s="196">
        <v>129.62</v>
      </c>
      <c r="E781" s="196">
        <v>44.58</v>
      </c>
    </row>
    <row r="782" spans="1:5" ht="15" customHeight="1">
      <c r="A782" s="205" t="s">
        <v>1197</v>
      </c>
      <c r="B782" s="197" t="s">
        <v>1300</v>
      </c>
      <c r="C782" s="196" t="s">
        <v>1302</v>
      </c>
      <c r="D782" s="196">
        <v>129.63</v>
      </c>
      <c r="E782" s="196">
        <v>44.6</v>
      </c>
    </row>
    <row r="783" spans="1:5" ht="15" customHeight="1">
      <c r="A783" s="205" t="s">
        <v>1197</v>
      </c>
      <c r="B783" s="197" t="s">
        <v>1300</v>
      </c>
      <c r="C783" s="196" t="s">
        <v>1303</v>
      </c>
      <c r="D783" s="196">
        <v>129.58000000000001</v>
      </c>
      <c r="E783" s="196">
        <v>44.58</v>
      </c>
    </row>
    <row r="784" spans="1:5" ht="15" customHeight="1">
      <c r="A784" s="205" t="s">
        <v>1197</v>
      </c>
      <c r="B784" s="197" t="s">
        <v>1300</v>
      </c>
      <c r="C784" s="196" t="s">
        <v>1160</v>
      </c>
      <c r="D784" s="196">
        <v>129.62</v>
      </c>
      <c r="E784" s="196">
        <v>44.57</v>
      </c>
    </row>
    <row r="785" spans="1:5" ht="15" customHeight="1">
      <c r="A785" s="205" t="s">
        <v>1197</v>
      </c>
      <c r="B785" s="197" t="s">
        <v>1300</v>
      </c>
      <c r="C785" s="196" t="s">
        <v>1304</v>
      </c>
      <c r="D785" s="196">
        <v>131.12</v>
      </c>
      <c r="E785" s="196">
        <v>44.07</v>
      </c>
    </row>
    <row r="786" spans="1:5" ht="15" customHeight="1">
      <c r="A786" s="205" t="s">
        <v>1197</v>
      </c>
      <c r="B786" s="197" t="s">
        <v>1300</v>
      </c>
      <c r="C786" s="196" t="s">
        <v>1305</v>
      </c>
      <c r="D786" s="196">
        <v>130.27000000000001</v>
      </c>
      <c r="E786" s="196">
        <v>45.3</v>
      </c>
    </row>
    <row r="787" spans="1:5" ht="15" customHeight="1">
      <c r="A787" s="205" t="s">
        <v>1197</v>
      </c>
      <c r="B787" s="197" t="s">
        <v>1300</v>
      </c>
      <c r="C787" s="196" t="s">
        <v>1306</v>
      </c>
      <c r="D787" s="196">
        <v>131.15</v>
      </c>
      <c r="E787" s="196">
        <v>44.42</v>
      </c>
    </row>
    <row r="788" spans="1:5" ht="15" customHeight="1">
      <c r="A788" s="205" t="s">
        <v>1197</v>
      </c>
      <c r="B788" s="197" t="s">
        <v>1300</v>
      </c>
      <c r="C788" s="196" t="s">
        <v>1307</v>
      </c>
      <c r="D788" s="196">
        <v>129.38</v>
      </c>
      <c r="E788" s="196">
        <v>44.57</v>
      </c>
    </row>
    <row r="789" spans="1:5" ht="15" customHeight="1">
      <c r="A789" s="205" t="s">
        <v>1197</v>
      </c>
      <c r="B789" s="197" t="s">
        <v>1300</v>
      </c>
      <c r="C789" s="196" t="s">
        <v>1308</v>
      </c>
      <c r="D789" s="196">
        <v>129.47</v>
      </c>
      <c r="E789" s="196">
        <v>44.35</v>
      </c>
    </row>
    <row r="790" spans="1:5" ht="15" customHeight="1">
      <c r="A790" s="205" t="s">
        <v>1197</v>
      </c>
      <c r="B790" s="197" t="s">
        <v>1300</v>
      </c>
      <c r="C790" s="196" t="s">
        <v>1309</v>
      </c>
      <c r="D790" s="196">
        <v>130.52000000000001</v>
      </c>
      <c r="E790" s="196">
        <v>44.92</v>
      </c>
    </row>
    <row r="791" spans="1:5" ht="15" customHeight="1">
      <c r="A791" s="205" t="s">
        <v>1197</v>
      </c>
      <c r="B791" s="197" t="s">
        <v>1310</v>
      </c>
      <c r="C791" s="196" t="s">
        <v>1310</v>
      </c>
      <c r="D791" s="196">
        <v>127.48</v>
      </c>
      <c r="E791" s="196">
        <v>50.25</v>
      </c>
    </row>
    <row r="792" spans="1:5" ht="15" customHeight="1">
      <c r="A792" s="205" t="s">
        <v>1197</v>
      </c>
      <c r="B792" s="197" t="s">
        <v>1310</v>
      </c>
      <c r="C792" s="196" t="s">
        <v>1311</v>
      </c>
      <c r="D792" s="196">
        <v>127.48</v>
      </c>
      <c r="E792" s="196">
        <v>50.25</v>
      </c>
    </row>
    <row r="793" spans="1:5" ht="15" customHeight="1">
      <c r="A793" s="205" t="s">
        <v>1197</v>
      </c>
      <c r="B793" s="197" t="s">
        <v>1310</v>
      </c>
      <c r="C793" s="196" t="s">
        <v>1312</v>
      </c>
      <c r="D793" s="196">
        <v>128.47</v>
      </c>
      <c r="E793" s="196">
        <v>49.58</v>
      </c>
    </row>
    <row r="794" spans="1:5" ht="15" customHeight="1">
      <c r="A794" s="205" t="s">
        <v>1197</v>
      </c>
      <c r="B794" s="197" t="s">
        <v>1310</v>
      </c>
      <c r="C794" s="196" t="s">
        <v>1313</v>
      </c>
      <c r="D794" s="196">
        <v>127.32</v>
      </c>
      <c r="E794" s="196">
        <v>49.42</v>
      </c>
    </row>
    <row r="795" spans="1:5" ht="15" customHeight="1">
      <c r="A795" s="205" t="s">
        <v>1197</v>
      </c>
      <c r="B795" s="197" t="s">
        <v>1310</v>
      </c>
      <c r="C795" s="196" t="s">
        <v>1314</v>
      </c>
      <c r="D795" s="196">
        <v>126.52</v>
      </c>
      <c r="E795" s="196">
        <v>48.23</v>
      </c>
    </row>
    <row r="796" spans="1:5" ht="15" customHeight="1">
      <c r="A796" s="205" t="s">
        <v>1197</v>
      </c>
      <c r="B796" s="197" t="s">
        <v>1310</v>
      </c>
      <c r="C796" s="196" t="s">
        <v>1315</v>
      </c>
      <c r="D796" s="196">
        <v>126.2</v>
      </c>
      <c r="E796" s="196">
        <v>48.52</v>
      </c>
    </row>
    <row r="797" spans="1:5" ht="15" customHeight="1">
      <c r="A797" s="205" t="s">
        <v>1197</v>
      </c>
      <c r="B797" s="197" t="s">
        <v>1316</v>
      </c>
      <c r="C797" s="196" t="s">
        <v>1316</v>
      </c>
      <c r="D797" s="196">
        <v>126.98</v>
      </c>
      <c r="E797" s="196">
        <v>46.63</v>
      </c>
    </row>
    <row r="798" spans="1:5" ht="15" customHeight="1">
      <c r="A798" s="205" t="s">
        <v>1197</v>
      </c>
      <c r="B798" s="197" t="s">
        <v>1316</v>
      </c>
      <c r="C798" s="196" t="s">
        <v>1317</v>
      </c>
      <c r="D798" s="196">
        <v>126.98</v>
      </c>
      <c r="E798" s="196">
        <v>46.63</v>
      </c>
    </row>
    <row r="799" spans="1:5" ht="15" customHeight="1">
      <c r="A799" s="205" t="s">
        <v>1197</v>
      </c>
      <c r="B799" s="197" t="s">
        <v>1316</v>
      </c>
      <c r="C799" s="196" t="s">
        <v>1318</v>
      </c>
      <c r="D799" s="196">
        <v>126.48</v>
      </c>
      <c r="E799" s="196">
        <v>46.83</v>
      </c>
    </row>
    <row r="800" spans="1:5" ht="15" customHeight="1">
      <c r="A800" s="205" t="s">
        <v>1197</v>
      </c>
      <c r="B800" s="197" t="s">
        <v>1316</v>
      </c>
      <c r="C800" s="196" t="s">
        <v>1319</v>
      </c>
      <c r="D800" s="196">
        <v>126.28</v>
      </c>
      <c r="E800" s="196">
        <v>46.27</v>
      </c>
    </row>
    <row r="801" spans="1:5" ht="15" customHeight="1">
      <c r="A801" s="205" t="s">
        <v>1197</v>
      </c>
      <c r="B801" s="197" t="s">
        <v>1316</v>
      </c>
      <c r="C801" s="196" t="s">
        <v>1320</v>
      </c>
      <c r="D801" s="196">
        <v>126.1</v>
      </c>
      <c r="E801" s="196">
        <v>46.68</v>
      </c>
    </row>
    <row r="802" spans="1:5" ht="15" customHeight="1">
      <c r="A802" s="205" t="s">
        <v>1197</v>
      </c>
      <c r="B802" s="197" t="s">
        <v>1316</v>
      </c>
      <c r="C802" s="196" t="s">
        <v>1321</v>
      </c>
      <c r="D802" s="196">
        <v>127.52</v>
      </c>
      <c r="E802" s="196">
        <v>46.88</v>
      </c>
    </row>
    <row r="803" spans="1:5" ht="15" customHeight="1">
      <c r="A803" s="205" t="s">
        <v>1197</v>
      </c>
      <c r="B803" s="197" t="s">
        <v>1316</v>
      </c>
      <c r="C803" s="196" t="s">
        <v>1322</v>
      </c>
      <c r="D803" s="196">
        <v>125.9</v>
      </c>
      <c r="E803" s="196">
        <v>47.18</v>
      </c>
    </row>
    <row r="804" spans="1:5" ht="15" customHeight="1">
      <c r="A804" s="205" t="s">
        <v>1197</v>
      </c>
      <c r="B804" s="197" t="s">
        <v>1316</v>
      </c>
      <c r="C804" s="196" t="s">
        <v>1323</v>
      </c>
      <c r="D804" s="196">
        <v>127.1</v>
      </c>
      <c r="E804" s="196">
        <v>47.25</v>
      </c>
    </row>
    <row r="805" spans="1:5" ht="15" customHeight="1">
      <c r="A805" s="205" t="s">
        <v>1197</v>
      </c>
      <c r="B805" s="197" t="s">
        <v>1316</v>
      </c>
      <c r="C805" s="196" t="s">
        <v>1324</v>
      </c>
      <c r="D805" s="196">
        <v>125.33</v>
      </c>
      <c r="E805" s="196">
        <v>46.4</v>
      </c>
    </row>
    <row r="806" spans="1:5" ht="15" customHeight="1">
      <c r="A806" s="205" t="s">
        <v>1197</v>
      </c>
      <c r="B806" s="197" t="s">
        <v>1316</v>
      </c>
      <c r="C806" s="196" t="s">
        <v>1325</v>
      </c>
      <c r="D806" s="196">
        <v>125.98</v>
      </c>
      <c r="E806" s="196">
        <v>46.07</v>
      </c>
    </row>
    <row r="807" spans="1:5" ht="15" customHeight="1">
      <c r="A807" s="205" t="s">
        <v>1197</v>
      </c>
      <c r="B807" s="197" t="s">
        <v>1316</v>
      </c>
      <c r="C807" s="196" t="s">
        <v>1326</v>
      </c>
      <c r="D807" s="196">
        <v>126.97</v>
      </c>
      <c r="E807" s="196">
        <v>47.47</v>
      </c>
    </row>
    <row r="808" spans="1:5" ht="15" customHeight="1">
      <c r="A808" s="205" t="s">
        <v>1197</v>
      </c>
      <c r="B808" s="197" t="s">
        <v>1327</v>
      </c>
      <c r="C808" s="196" t="s">
        <v>1327</v>
      </c>
      <c r="D808" s="196">
        <v>124.12</v>
      </c>
      <c r="E808" s="196">
        <v>50.42</v>
      </c>
    </row>
    <row r="809" spans="1:5" ht="15" customHeight="1">
      <c r="A809" s="205" t="s">
        <v>1197</v>
      </c>
      <c r="B809" s="197" t="s">
        <v>1327</v>
      </c>
      <c r="C809" s="196" t="s">
        <v>1328</v>
      </c>
      <c r="D809" s="196">
        <v>126.65</v>
      </c>
      <c r="E809" s="196">
        <v>51.73</v>
      </c>
    </row>
    <row r="810" spans="1:5" ht="15" customHeight="1">
      <c r="A810" s="205" t="s">
        <v>1197</v>
      </c>
      <c r="B810" s="197" t="s">
        <v>1327</v>
      </c>
      <c r="C810" s="196" t="s">
        <v>1329</v>
      </c>
      <c r="D810" s="196">
        <v>124.7</v>
      </c>
      <c r="E810" s="196">
        <v>52.32</v>
      </c>
    </row>
    <row r="811" spans="1:5" ht="15" customHeight="1">
      <c r="A811" s="205" t="s">
        <v>1197</v>
      </c>
      <c r="B811" s="197" t="s">
        <v>1327</v>
      </c>
      <c r="C811" s="196" t="s">
        <v>1330</v>
      </c>
      <c r="D811" s="196">
        <v>122.53</v>
      </c>
      <c r="E811" s="196">
        <v>52.97</v>
      </c>
    </row>
    <row r="812" spans="1:5" ht="15" customHeight="1">
      <c r="A812" s="199" t="s">
        <v>1331</v>
      </c>
      <c r="B812" s="197" t="s">
        <v>1331</v>
      </c>
      <c r="C812" s="196" t="s">
        <v>1331</v>
      </c>
      <c r="D812" s="196">
        <v>121.47</v>
      </c>
      <c r="E812" s="196">
        <v>31.23</v>
      </c>
    </row>
    <row r="813" spans="1:5" ht="15" customHeight="1">
      <c r="A813" s="199" t="s">
        <v>1331</v>
      </c>
      <c r="B813" s="197" t="s">
        <v>1331</v>
      </c>
      <c r="C813" s="196" t="s">
        <v>1332</v>
      </c>
      <c r="D813" s="196">
        <v>121.48</v>
      </c>
      <c r="E813" s="196">
        <v>31.23</v>
      </c>
    </row>
    <row r="814" spans="1:5" ht="15" customHeight="1">
      <c r="A814" s="199" t="s">
        <v>1331</v>
      </c>
      <c r="B814" s="197" t="s">
        <v>1331</v>
      </c>
      <c r="C814" s="196" t="s">
        <v>1333</v>
      </c>
      <c r="D814" s="196">
        <v>121.47</v>
      </c>
      <c r="E814" s="196">
        <v>31.22</v>
      </c>
    </row>
    <row r="815" spans="1:5" ht="15" customHeight="1">
      <c r="A815" s="199" t="s">
        <v>1331</v>
      </c>
      <c r="B815" s="197" t="s">
        <v>1331</v>
      </c>
      <c r="C815" s="196" t="s">
        <v>1334</v>
      </c>
      <c r="D815" s="196">
        <v>121.43</v>
      </c>
      <c r="E815" s="196">
        <v>31.18</v>
      </c>
    </row>
    <row r="816" spans="1:5" ht="15" customHeight="1">
      <c r="A816" s="199" t="s">
        <v>1331</v>
      </c>
      <c r="B816" s="197" t="s">
        <v>1331</v>
      </c>
      <c r="C816" s="196" t="s">
        <v>1335</v>
      </c>
      <c r="D816" s="196">
        <v>121.42</v>
      </c>
      <c r="E816" s="196">
        <v>31.22</v>
      </c>
    </row>
    <row r="817" spans="1:5" ht="15" customHeight="1">
      <c r="A817" s="199" t="s">
        <v>1331</v>
      </c>
      <c r="B817" s="197" t="s">
        <v>1331</v>
      </c>
      <c r="C817" s="196" t="s">
        <v>1336</v>
      </c>
      <c r="D817" s="196">
        <v>121.45</v>
      </c>
      <c r="E817" s="196">
        <v>31.23</v>
      </c>
    </row>
    <row r="818" spans="1:5" ht="15" customHeight="1">
      <c r="A818" s="199" t="s">
        <v>1331</v>
      </c>
      <c r="B818" s="197" t="s">
        <v>1331</v>
      </c>
      <c r="C818" s="196" t="s">
        <v>1337</v>
      </c>
      <c r="D818" s="196">
        <v>121.4</v>
      </c>
      <c r="E818" s="196">
        <v>31.25</v>
      </c>
    </row>
    <row r="819" spans="1:5" ht="15" customHeight="1">
      <c r="A819" s="199" t="s">
        <v>1331</v>
      </c>
      <c r="B819" s="197" t="s">
        <v>1331</v>
      </c>
      <c r="C819" s="196" t="s">
        <v>1338</v>
      </c>
      <c r="D819" s="196">
        <v>121.45</v>
      </c>
      <c r="E819" s="196">
        <v>31.25</v>
      </c>
    </row>
    <row r="820" spans="1:5" ht="15" customHeight="1">
      <c r="A820" s="199" t="s">
        <v>1331</v>
      </c>
      <c r="B820" s="197" t="s">
        <v>1331</v>
      </c>
      <c r="C820" s="196" t="s">
        <v>1339</v>
      </c>
      <c r="D820" s="196">
        <v>121.5</v>
      </c>
      <c r="E820" s="196">
        <v>31.27</v>
      </c>
    </row>
    <row r="821" spans="1:5" ht="15" customHeight="1">
      <c r="A821" s="199" t="s">
        <v>1331</v>
      </c>
      <c r="B821" s="197" t="s">
        <v>1331</v>
      </c>
      <c r="C821" s="196" t="s">
        <v>1340</v>
      </c>
      <c r="D821" s="196">
        <v>121.52</v>
      </c>
      <c r="E821" s="196">
        <v>31.27</v>
      </c>
    </row>
    <row r="822" spans="1:5" ht="15" customHeight="1">
      <c r="A822" s="199" t="s">
        <v>1331</v>
      </c>
      <c r="B822" s="197" t="s">
        <v>1331</v>
      </c>
      <c r="C822" s="196" t="s">
        <v>1341</v>
      </c>
      <c r="D822" s="196">
        <v>121.38</v>
      </c>
      <c r="E822" s="196">
        <v>31.12</v>
      </c>
    </row>
    <row r="823" spans="1:5" ht="15" customHeight="1">
      <c r="A823" s="199" t="s">
        <v>1331</v>
      </c>
      <c r="B823" s="197" t="s">
        <v>1331</v>
      </c>
      <c r="C823" s="196" t="s">
        <v>1254</v>
      </c>
      <c r="D823" s="196">
        <v>121.48</v>
      </c>
      <c r="E823" s="196">
        <v>31.4</v>
      </c>
    </row>
    <row r="824" spans="1:5" ht="15" customHeight="1">
      <c r="A824" s="199" t="s">
        <v>1331</v>
      </c>
      <c r="B824" s="197" t="s">
        <v>1331</v>
      </c>
      <c r="C824" s="196" t="s">
        <v>1342</v>
      </c>
      <c r="D824" s="196">
        <v>121.27</v>
      </c>
      <c r="E824" s="196">
        <v>31.38</v>
      </c>
    </row>
    <row r="825" spans="1:5" ht="15" customHeight="1">
      <c r="A825" s="199" t="s">
        <v>1331</v>
      </c>
      <c r="B825" s="197" t="s">
        <v>1331</v>
      </c>
      <c r="C825" s="196" t="s">
        <v>1343</v>
      </c>
      <c r="D825" s="196">
        <v>121.53</v>
      </c>
      <c r="E825" s="196">
        <v>31.22</v>
      </c>
    </row>
    <row r="826" spans="1:5" ht="15" customHeight="1">
      <c r="A826" s="199" t="s">
        <v>1331</v>
      </c>
      <c r="B826" s="197" t="s">
        <v>1331</v>
      </c>
      <c r="C826" s="196" t="s">
        <v>1344</v>
      </c>
      <c r="D826" s="196">
        <v>121.33</v>
      </c>
      <c r="E826" s="196">
        <v>30.75</v>
      </c>
    </row>
    <row r="827" spans="1:5" ht="15" customHeight="1">
      <c r="A827" s="199" t="s">
        <v>1331</v>
      </c>
      <c r="B827" s="197" t="s">
        <v>1331</v>
      </c>
      <c r="C827" s="196" t="s">
        <v>1345</v>
      </c>
      <c r="D827" s="196">
        <v>121.22</v>
      </c>
      <c r="E827" s="196">
        <v>31.03</v>
      </c>
    </row>
    <row r="828" spans="1:5" ht="15" customHeight="1">
      <c r="A828" s="199" t="s">
        <v>1331</v>
      </c>
      <c r="B828" s="197" t="s">
        <v>1331</v>
      </c>
      <c r="C828" s="196" t="s">
        <v>1346</v>
      </c>
      <c r="D828" s="196">
        <v>121.12</v>
      </c>
      <c r="E828" s="196">
        <v>31.15</v>
      </c>
    </row>
    <row r="829" spans="1:5" ht="15" customHeight="1">
      <c r="A829" s="199" t="s">
        <v>1331</v>
      </c>
      <c r="B829" s="197" t="s">
        <v>1331</v>
      </c>
      <c r="C829" s="196" t="s">
        <v>1347</v>
      </c>
      <c r="D829" s="196">
        <v>121.75</v>
      </c>
      <c r="E829" s="196">
        <v>31.05</v>
      </c>
    </row>
    <row r="830" spans="1:5" ht="15" customHeight="1">
      <c r="A830" s="199" t="s">
        <v>1331</v>
      </c>
      <c r="B830" s="197" t="s">
        <v>1331</v>
      </c>
      <c r="C830" s="196" t="s">
        <v>1348</v>
      </c>
      <c r="D830" s="196">
        <v>121.47</v>
      </c>
      <c r="E830" s="196">
        <v>30.92</v>
      </c>
    </row>
    <row r="831" spans="1:5" ht="15" customHeight="1">
      <c r="A831" s="199" t="s">
        <v>1331</v>
      </c>
      <c r="B831" s="197" t="s">
        <v>1331</v>
      </c>
      <c r="C831" s="196" t="s">
        <v>1349</v>
      </c>
      <c r="D831" s="196">
        <v>121.4</v>
      </c>
      <c r="E831" s="196">
        <v>31.62</v>
      </c>
    </row>
    <row r="832" spans="1:5" ht="15" customHeight="1">
      <c r="A832" s="206" t="s">
        <v>1350</v>
      </c>
      <c r="B832" s="197" t="s">
        <v>1351</v>
      </c>
      <c r="C832" s="196" t="s">
        <v>1351</v>
      </c>
      <c r="D832" s="196">
        <v>118.78</v>
      </c>
      <c r="E832" s="196">
        <v>32.07</v>
      </c>
    </row>
    <row r="833" spans="1:5" ht="15" customHeight="1">
      <c r="A833" s="206" t="s">
        <v>1350</v>
      </c>
      <c r="B833" s="197" t="s">
        <v>1351</v>
      </c>
      <c r="C833" s="196" t="s">
        <v>1352</v>
      </c>
      <c r="D833" s="196">
        <v>118.8</v>
      </c>
      <c r="E833" s="196">
        <v>32.049999999999997</v>
      </c>
    </row>
    <row r="834" spans="1:5" ht="15" customHeight="1">
      <c r="A834" s="206" t="s">
        <v>1350</v>
      </c>
      <c r="B834" s="197" t="s">
        <v>1351</v>
      </c>
      <c r="C834" s="196" t="s">
        <v>1353</v>
      </c>
      <c r="D834" s="196">
        <v>118.78</v>
      </c>
      <c r="E834" s="196">
        <v>32.03</v>
      </c>
    </row>
    <row r="835" spans="1:5" ht="15" customHeight="1">
      <c r="A835" s="206" t="s">
        <v>1350</v>
      </c>
      <c r="B835" s="197" t="s">
        <v>1351</v>
      </c>
      <c r="C835" s="196" t="s">
        <v>1354</v>
      </c>
      <c r="D835" s="196">
        <v>118.8</v>
      </c>
      <c r="E835" s="196">
        <v>32.020000000000003</v>
      </c>
    </row>
    <row r="836" spans="1:5" ht="15" customHeight="1">
      <c r="A836" s="206" t="s">
        <v>1350</v>
      </c>
      <c r="B836" s="197" t="s">
        <v>1351</v>
      </c>
      <c r="C836" s="196" t="s">
        <v>1355</v>
      </c>
      <c r="D836" s="196">
        <v>118.75</v>
      </c>
      <c r="E836" s="196">
        <v>32.03</v>
      </c>
    </row>
    <row r="837" spans="1:5" ht="15" customHeight="1">
      <c r="A837" s="206" t="s">
        <v>1350</v>
      </c>
      <c r="B837" s="197" t="s">
        <v>1351</v>
      </c>
      <c r="C837" s="196" t="s">
        <v>1356</v>
      </c>
      <c r="D837" s="196">
        <v>117.18</v>
      </c>
      <c r="E837" s="196">
        <v>34.28</v>
      </c>
    </row>
    <row r="838" spans="1:5" ht="15" customHeight="1">
      <c r="A838" s="206" t="s">
        <v>1350</v>
      </c>
      <c r="B838" s="197" t="s">
        <v>1351</v>
      </c>
      <c r="C838" s="196" t="s">
        <v>1356</v>
      </c>
      <c r="D838" s="196">
        <v>118.77</v>
      </c>
      <c r="E838" s="196">
        <v>32.07</v>
      </c>
    </row>
    <row r="839" spans="1:5" ht="15" customHeight="1">
      <c r="A839" s="206" t="s">
        <v>1350</v>
      </c>
      <c r="B839" s="197" t="s">
        <v>1351</v>
      </c>
      <c r="C839" s="196" t="s">
        <v>1357</v>
      </c>
      <c r="D839" s="196">
        <v>118.73</v>
      </c>
      <c r="E839" s="196">
        <v>32.08</v>
      </c>
    </row>
    <row r="840" spans="1:5" ht="15" customHeight="1">
      <c r="A840" s="206" t="s">
        <v>1350</v>
      </c>
      <c r="B840" s="197" t="s">
        <v>1351</v>
      </c>
      <c r="C840" s="196" t="s">
        <v>1358</v>
      </c>
      <c r="D840" s="196">
        <v>118.62</v>
      </c>
      <c r="E840" s="196">
        <v>32.049999999999997</v>
      </c>
    </row>
    <row r="841" spans="1:5" ht="15" customHeight="1">
      <c r="A841" s="206" t="s">
        <v>1350</v>
      </c>
      <c r="B841" s="197" t="s">
        <v>1351</v>
      </c>
      <c r="C841" s="196" t="s">
        <v>1359</v>
      </c>
      <c r="D841" s="196">
        <v>118.88</v>
      </c>
      <c r="E841" s="196">
        <v>32.119999999999997</v>
      </c>
    </row>
    <row r="842" spans="1:5" ht="15" customHeight="1">
      <c r="A842" s="206" t="s">
        <v>1350</v>
      </c>
      <c r="B842" s="197" t="s">
        <v>1351</v>
      </c>
      <c r="C842" s="196" t="s">
        <v>1360</v>
      </c>
      <c r="D842" s="196">
        <v>118.77</v>
      </c>
      <c r="E842" s="196">
        <v>32</v>
      </c>
    </row>
    <row r="843" spans="1:5" ht="15" customHeight="1">
      <c r="A843" s="206" t="s">
        <v>1350</v>
      </c>
      <c r="B843" s="197" t="s">
        <v>1351</v>
      </c>
      <c r="C843" s="196" t="s">
        <v>1361</v>
      </c>
      <c r="D843" s="196">
        <v>118.85</v>
      </c>
      <c r="E843" s="196">
        <v>31.95</v>
      </c>
    </row>
    <row r="844" spans="1:5" ht="15" customHeight="1">
      <c r="A844" s="206" t="s">
        <v>1350</v>
      </c>
      <c r="B844" s="197" t="s">
        <v>1351</v>
      </c>
      <c r="C844" s="196" t="s">
        <v>1362</v>
      </c>
      <c r="D844" s="196">
        <v>118.83</v>
      </c>
      <c r="E844" s="196">
        <v>32.35</v>
      </c>
    </row>
    <row r="845" spans="1:5" ht="15" customHeight="1">
      <c r="A845" s="206" t="s">
        <v>1350</v>
      </c>
      <c r="B845" s="197" t="s">
        <v>1351</v>
      </c>
      <c r="C845" s="196" t="s">
        <v>1363</v>
      </c>
      <c r="D845" s="196">
        <v>119.02</v>
      </c>
      <c r="E845" s="196">
        <v>31.65</v>
      </c>
    </row>
    <row r="846" spans="1:5" ht="15" customHeight="1">
      <c r="A846" s="206" t="s">
        <v>1350</v>
      </c>
      <c r="B846" s="197" t="s">
        <v>1351</v>
      </c>
      <c r="C846" s="196" t="s">
        <v>1364</v>
      </c>
      <c r="D846" s="196">
        <v>118.88</v>
      </c>
      <c r="E846" s="196">
        <v>31.33</v>
      </c>
    </row>
    <row r="847" spans="1:5" ht="15" customHeight="1">
      <c r="A847" s="206" t="s">
        <v>1350</v>
      </c>
      <c r="B847" s="197" t="s">
        <v>1365</v>
      </c>
      <c r="C847" s="196" t="s">
        <v>1365</v>
      </c>
      <c r="D847" s="196">
        <v>120.3</v>
      </c>
      <c r="E847" s="196">
        <v>31.57</v>
      </c>
    </row>
    <row r="848" spans="1:5" ht="15" customHeight="1">
      <c r="A848" s="206" t="s">
        <v>1350</v>
      </c>
      <c r="B848" s="197" t="s">
        <v>1365</v>
      </c>
      <c r="C848" s="196" t="s">
        <v>1366</v>
      </c>
      <c r="D848" s="196">
        <v>120.3</v>
      </c>
      <c r="E848" s="196">
        <v>31.58</v>
      </c>
    </row>
    <row r="849" spans="1:5" ht="15" customHeight="1">
      <c r="A849" s="206" t="s">
        <v>1350</v>
      </c>
      <c r="B849" s="197" t="s">
        <v>1365</v>
      </c>
      <c r="C849" s="196" t="s">
        <v>1367</v>
      </c>
      <c r="D849" s="196">
        <v>120.3</v>
      </c>
      <c r="E849" s="196">
        <v>31.57</v>
      </c>
    </row>
    <row r="850" spans="1:5" ht="15" customHeight="1">
      <c r="A850" s="206" t="s">
        <v>1350</v>
      </c>
      <c r="B850" s="197" t="s">
        <v>1365</v>
      </c>
      <c r="C850" s="196" t="s">
        <v>1368</v>
      </c>
      <c r="D850" s="196">
        <v>120.28</v>
      </c>
      <c r="E850" s="196">
        <v>31.58</v>
      </c>
    </row>
    <row r="851" spans="1:5" ht="15" customHeight="1">
      <c r="A851" s="206" t="s">
        <v>1350</v>
      </c>
      <c r="B851" s="197" t="s">
        <v>1365</v>
      </c>
      <c r="C851" s="196" t="s">
        <v>1369</v>
      </c>
      <c r="D851" s="196">
        <v>120.35</v>
      </c>
      <c r="E851" s="196">
        <v>31.6</v>
      </c>
    </row>
    <row r="852" spans="1:5" ht="15" customHeight="1">
      <c r="A852" s="206" t="s">
        <v>1350</v>
      </c>
      <c r="B852" s="197" t="s">
        <v>1365</v>
      </c>
      <c r="C852" s="196" t="s">
        <v>1370</v>
      </c>
      <c r="D852" s="196">
        <v>120.28</v>
      </c>
      <c r="E852" s="196">
        <v>31.68</v>
      </c>
    </row>
    <row r="853" spans="1:5" ht="15" customHeight="1">
      <c r="A853" s="206" t="s">
        <v>1350</v>
      </c>
      <c r="B853" s="197" t="s">
        <v>1365</v>
      </c>
      <c r="C853" s="196" t="s">
        <v>1371</v>
      </c>
      <c r="D853" s="196">
        <v>120.27</v>
      </c>
      <c r="E853" s="196">
        <v>31.57</v>
      </c>
    </row>
    <row r="854" spans="1:5" ht="15" customHeight="1">
      <c r="A854" s="206" t="s">
        <v>1350</v>
      </c>
      <c r="B854" s="197" t="s">
        <v>1365</v>
      </c>
      <c r="C854" s="196" t="s">
        <v>1372</v>
      </c>
      <c r="D854" s="196">
        <v>120.27</v>
      </c>
      <c r="E854" s="196">
        <v>31.9</v>
      </c>
    </row>
    <row r="855" spans="1:5" ht="15" customHeight="1">
      <c r="A855" s="206" t="s">
        <v>1350</v>
      </c>
      <c r="B855" s="197" t="s">
        <v>1365</v>
      </c>
      <c r="C855" s="196" t="s">
        <v>1373</v>
      </c>
      <c r="D855" s="196">
        <v>119.82</v>
      </c>
      <c r="E855" s="196">
        <v>31.35</v>
      </c>
    </row>
    <row r="856" spans="1:5" ht="15" customHeight="1">
      <c r="A856" s="206" t="s">
        <v>1350</v>
      </c>
      <c r="B856" s="197" t="s">
        <v>1374</v>
      </c>
      <c r="C856" s="196" t="s">
        <v>1374</v>
      </c>
      <c r="D856" s="196">
        <v>117.18</v>
      </c>
      <c r="E856" s="196">
        <v>34.270000000000003</v>
      </c>
    </row>
    <row r="857" spans="1:5" ht="15" customHeight="1">
      <c r="A857" s="206" t="s">
        <v>1350</v>
      </c>
      <c r="B857" s="197" t="s">
        <v>1374</v>
      </c>
      <c r="C857" s="196" t="s">
        <v>1356</v>
      </c>
      <c r="D857" s="196">
        <v>117.18</v>
      </c>
      <c r="E857" s="196">
        <v>34.28</v>
      </c>
    </row>
    <row r="858" spans="1:5" ht="15" customHeight="1">
      <c r="A858" s="206" t="s">
        <v>1350</v>
      </c>
      <c r="B858" s="197" t="s">
        <v>1374</v>
      </c>
      <c r="C858" s="196" t="s">
        <v>1356</v>
      </c>
      <c r="D858" s="196">
        <v>118.77</v>
      </c>
      <c r="E858" s="196">
        <v>32.07</v>
      </c>
    </row>
    <row r="859" spans="1:5" ht="15" customHeight="1">
      <c r="A859" s="206" t="s">
        <v>1350</v>
      </c>
      <c r="B859" s="197" t="s">
        <v>1374</v>
      </c>
      <c r="C859" s="196" t="s">
        <v>1375</v>
      </c>
      <c r="D859" s="196">
        <v>117.22</v>
      </c>
      <c r="E859" s="196">
        <v>34.25</v>
      </c>
    </row>
    <row r="860" spans="1:5" ht="15" customHeight="1">
      <c r="A860" s="206" t="s">
        <v>1350</v>
      </c>
      <c r="B860" s="197" t="s">
        <v>1374</v>
      </c>
      <c r="C860" s="196" t="s">
        <v>1376</v>
      </c>
      <c r="D860" s="196">
        <v>117.13</v>
      </c>
      <c r="E860" s="196">
        <v>34.299999999999997</v>
      </c>
    </row>
    <row r="861" spans="1:5" ht="15" customHeight="1">
      <c r="A861" s="206" t="s">
        <v>1350</v>
      </c>
      <c r="B861" s="197" t="s">
        <v>1374</v>
      </c>
      <c r="C861" s="196" t="s">
        <v>1377</v>
      </c>
      <c r="D861" s="196">
        <v>117.45</v>
      </c>
      <c r="E861" s="196">
        <v>34.450000000000003</v>
      </c>
    </row>
    <row r="862" spans="1:5" ht="15" customHeight="1">
      <c r="A862" s="206" t="s">
        <v>1350</v>
      </c>
      <c r="B862" s="197" t="s">
        <v>1374</v>
      </c>
      <c r="C862" s="196" t="s">
        <v>1378</v>
      </c>
      <c r="D862" s="196">
        <v>117.18</v>
      </c>
      <c r="E862" s="196">
        <v>34.25</v>
      </c>
    </row>
    <row r="863" spans="1:5" ht="15" customHeight="1">
      <c r="A863" s="206" t="s">
        <v>1350</v>
      </c>
      <c r="B863" s="197" t="s">
        <v>1374</v>
      </c>
      <c r="C863" s="196" t="s">
        <v>1379</v>
      </c>
      <c r="D863" s="196">
        <v>116.6</v>
      </c>
      <c r="E863" s="196">
        <v>34.700000000000003</v>
      </c>
    </row>
    <row r="864" spans="1:5" ht="15" customHeight="1">
      <c r="A864" s="206" t="s">
        <v>1350</v>
      </c>
      <c r="B864" s="197" t="s">
        <v>1374</v>
      </c>
      <c r="C864" s="196" t="s">
        <v>1380</v>
      </c>
      <c r="D864" s="196">
        <v>116.93</v>
      </c>
      <c r="E864" s="196">
        <v>34.729999999999997</v>
      </c>
    </row>
    <row r="865" spans="1:5" ht="15" customHeight="1">
      <c r="A865" s="206" t="s">
        <v>1350</v>
      </c>
      <c r="B865" s="197" t="s">
        <v>1374</v>
      </c>
      <c r="C865" s="196" t="s">
        <v>1381</v>
      </c>
      <c r="D865" s="196">
        <v>117.17</v>
      </c>
      <c r="E865" s="196">
        <v>34.18</v>
      </c>
    </row>
    <row r="866" spans="1:5" ht="15" customHeight="1">
      <c r="A866" s="206" t="s">
        <v>1350</v>
      </c>
      <c r="B866" s="197" t="s">
        <v>1374</v>
      </c>
      <c r="C866" s="196" t="s">
        <v>1382</v>
      </c>
      <c r="D866" s="196">
        <v>117.95</v>
      </c>
      <c r="E866" s="196">
        <v>33.9</v>
      </c>
    </row>
    <row r="867" spans="1:5" ht="15" customHeight="1">
      <c r="A867" s="206" t="s">
        <v>1350</v>
      </c>
      <c r="B867" s="197" t="s">
        <v>1374</v>
      </c>
      <c r="C867" s="196" t="s">
        <v>1383</v>
      </c>
      <c r="D867" s="196">
        <v>118.35</v>
      </c>
      <c r="E867" s="196">
        <v>34.380000000000003</v>
      </c>
    </row>
    <row r="868" spans="1:5" ht="15" customHeight="1">
      <c r="A868" s="206" t="s">
        <v>1350</v>
      </c>
      <c r="B868" s="197" t="s">
        <v>1374</v>
      </c>
      <c r="C868" s="196" t="s">
        <v>1384</v>
      </c>
      <c r="D868" s="196">
        <v>117.95</v>
      </c>
      <c r="E868" s="196">
        <v>34.32</v>
      </c>
    </row>
    <row r="869" spans="1:5" ht="15" customHeight="1">
      <c r="A869" s="206" t="s">
        <v>1350</v>
      </c>
      <c r="B869" s="197" t="s">
        <v>1385</v>
      </c>
      <c r="C869" s="196" t="s">
        <v>1385</v>
      </c>
      <c r="D869" s="196">
        <v>119.95</v>
      </c>
      <c r="E869" s="196">
        <v>31.78</v>
      </c>
    </row>
    <row r="870" spans="1:5" ht="15" customHeight="1">
      <c r="A870" s="206" t="s">
        <v>1350</v>
      </c>
      <c r="B870" s="197" t="s">
        <v>1385</v>
      </c>
      <c r="C870" s="196" t="s">
        <v>1386</v>
      </c>
      <c r="D870" s="196">
        <v>119.93</v>
      </c>
      <c r="E870" s="196">
        <v>31.75</v>
      </c>
    </row>
    <row r="871" spans="1:5" ht="15" customHeight="1">
      <c r="A871" s="206" t="s">
        <v>1350</v>
      </c>
      <c r="B871" s="197" t="s">
        <v>1385</v>
      </c>
      <c r="C871" s="196" t="s">
        <v>1387</v>
      </c>
      <c r="D871" s="196">
        <v>119.93</v>
      </c>
      <c r="E871" s="196">
        <v>31.78</v>
      </c>
    </row>
    <row r="872" spans="1:5" ht="15" customHeight="1">
      <c r="A872" s="206" t="s">
        <v>1350</v>
      </c>
      <c r="B872" s="197" t="s">
        <v>1385</v>
      </c>
      <c r="C872" s="196" t="s">
        <v>1388</v>
      </c>
      <c r="D872" s="196">
        <v>120.05</v>
      </c>
      <c r="E872" s="196">
        <v>31.73</v>
      </c>
    </row>
    <row r="873" spans="1:5" ht="15" customHeight="1">
      <c r="A873" s="206" t="s">
        <v>1350</v>
      </c>
      <c r="B873" s="197" t="s">
        <v>1385</v>
      </c>
      <c r="C873" s="196" t="s">
        <v>1389</v>
      </c>
      <c r="D873" s="196">
        <v>119.97</v>
      </c>
      <c r="E873" s="196">
        <v>31.83</v>
      </c>
    </row>
    <row r="874" spans="1:5" ht="15" customHeight="1">
      <c r="A874" s="206" t="s">
        <v>1350</v>
      </c>
      <c r="B874" s="197" t="s">
        <v>1385</v>
      </c>
      <c r="C874" s="196" t="s">
        <v>1390</v>
      </c>
      <c r="D874" s="196">
        <v>119.93</v>
      </c>
      <c r="E874" s="196">
        <v>31.72</v>
      </c>
    </row>
    <row r="875" spans="1:5" ht="15" customHeight="1">
      <c r="A875" s="206" t="s">
        <v>1350</v>
      </c>
      <c r="B875" s="197" t="s">
        <v>1385</v>
      </c>
      <c r="C875" s="196" t="s">
        <v>1391</v>
      </c>
      <c r="D875" s="196">
        <v>119.48</v>
      </c>
      <c r="E875" s="196">
        <v>31.42</v>
      </c>
    </row>
    <row r="876" spans="1:5" ht="15" customHeight="1">
      <c r="A876" s="206" t="s">
        <v>1350</v>
      </c>
      <c r="B876" s="197" t="s">
        <v>1385</v>
      </c>
      <c r="C876" s="196" t="s">
        <v>1392</v>
      </c>
      <c r="D876" s="196">
        <v>119.57</v>
      </c>
      <c r="E876" s="196">
        <v>31.75</v>
      </c>
    </row>
    <row r="877" spans="1:5" ht="15" customHeight="1">
      <c r="A877" s="206" t="s">
        <v>1350</v>
      </c>
      <c r="B877" s="197" t="s">
        <v>1393</v>
      </c>
      <c r="C877" s="196" t="s">
        <v>1393</v>
      </c>
      <c r="D877" s="196">
        <v>120.58</v>
      </c>
      <c r="E877" s="196">
        <v>31.3</v>
      </c>
    </row>
    <row r="878" spans="1:5" ht="15" customHeight="1">
      <c r="A878" s="206" t="s">
        <v>1350</v>
      </c>
      <c r="B878" s="197" t="s">
        <v>1393</v>
      </c>
      <c r="C878" s="196" t="s">
        <v>1394</v>
      </c>
      <c r="D878" s="196">
        <v>120.63</v>
      </c>
      <c r="E878" s="196">
        <v>31.3</v>
      </c>
    </row>
    <row r="879" spans="1:5" ht="15" customHeight="1">
      <c r="A879" s="206" t="s">
        <v>1350</v>
      </c>
      <c r="B879" s="197" t="s">
        <v>1393</v>
      </c>
      <c r="C879" s="196" t="s">
        <v>1395</v>
      </c>
      <c r="D879" s="196">
        <v>120.63</v>
      </c>
      <c r="E879" s="196">
        <v>31.32</v>
      </c>
    </row>
    <row r="880" spans="1:5" ht="15" customHeight="1">
      <c r="A880" s="206" t="s">
        <v>1350</v>
      </c>
      <c r="B880" s="197" t="s">
        <v>1393</v>
      </c>
      <c r="C880" s="196" t="s">
        <v>1396</v>
      </c>
      <c r="D880" s="196">
        <v>120.6</v>
      </c>
      <c r="E880" s="196">
        <v>31.32</v>
      </c>
    </row>
    <row r="881" spans="1:5" ht="15" customHeight="1">
      <c r="A881" s="206" t="s">
        <v>1350</v>
      </c>
      <c r="B881" s="197" t="s">
        <v>1393</v>
      </c>
      <c r="C881" s="196" t="s">
        <v>1397</v>
      </c>
      <c r="D881" s="196">
        <v>120.57</v>
      </c>
      <c r="E881" s="196">
        <v>31.3</v>
      </c>
    </row>
    <row r="882" spans="1:5" ht="15" customHeight="1">
      <c r="A882" s="206" t="s">
        <v>1350</v>
      </c>
      <c r="B882" s="197" t="s">
        <v>1393</v>
      </c>
      <c r="C882" s="196" t="s">
        <v>1398</v>
      </c>
      <c r="D882" s="196">
        <v>120.63</v>
      </c>
      <c r="E882" s="196">
        <v>31.27</v>
      </c>
    </row>
    <row r="883" spans="1:5" ht="15" customHeight="1">
      <c r="A883" s="206" t="s">
        <v>1350</v>
      </c>
      <c r="B883" s="197" t="s">
        <v>1393</v>
      </c>
      <c r="C883" s="196" t="s">
        <v>1399</v>
      </c>
      <c r="D883" s="196">
        <v>120.63</v>
      </c>
      <c r="E883" s="196">
        <v>31.37</v>
      </c>
    </row>
    <row r="884" spans="1:5" ht="15" customHeight="1">
      <c r="A884" s="206" t="s">
        <v>1350</v>
      </c>
      <c r="B884" s="197" t="s">
        <v>1393</v>
      </c>
      <c r="C884" s="196" t="s">
        <v>1400</v>
      </c>
      <c r="D884" s="196">
        <v>120.75</v>
      </c>
      <c r="E884" s="196">
        <v>31.65</v>
      </c>
    </row>
    <row r="885" spans="1:5" ht="15" customHeight="1">
      <c r="A885" s="206" t="s">
        <v>1350</v>
      </c>
      <c r="B885" s="197" t="s">
        <v>1393</v>
      </c>
      <c r="C885" s="196" t="s">
        <v>1401</v>
      </c>
      <c r="D885" s="196">
        <v>120.55</v>
      </c>
      <c r="E885" s="196">
        <v>31.87</v>
      </c>
    </row>
    <row r="886" spans="1:5" ht="15" customHeight="1">
      <c r="A886" s="206" t="s">
        <v>1350</v>
      </c>
      <c r="B886" s="197" t="s">
        <v>1393</v>
      </c>
      <c r="C886" s="196" t="s">
        <v>1402</v>
      </c>
      <c r="D886" s="196">
        <v>120.98</v>
      </c>
      <c r="E886" s="196">
        <v>31.38</v>
      </c>
    </row>
    <row r="887" spans="1:5" ht="15" customHeight="1">
      <c r="A887" s="206" t="s">
        <v>1350</v>
      </c>
      <c r="B887" s="197" t="s">
        <v>1393</v>
      </c>
      <c r="C887" s="196" t="s">
        <v>1403</v>
      </c>
      <c r="D887" s="196">
        <v>120.63</v>
      </c>
      <c r="E887" s="196">
        <v>31.17</v>
      </c>
    </row>
    <row r="888" spans="1:5" ht="15" customHeight="1">
      <c r="A888" s="206" t="s">
        <v>1350</v>
      </c>
      <c r="B888" s="197" t="s">
        <v>1393</v>
      </c>
      <c r="C888" s="196" t="s">
        <v>1404</v>
      </c>
      <c r="D888" s="196">
        <v>121.1</v>
      </c>
      <c r="E888" s="196">
        <v>31.45</v>
      </c>
    </row>
    <row r="889" spans="1:5" ht="15" customHeight="1">
      <c r="A889" s="206" t="s">
        <v>1350</v>
      </c>
      <c r="B889" s="197" t="s">
        <v>1405</v>
      </c>
      <c r="C889" s="196" t="s">
        <v>1405</v>
      </c>
      <c r="D889" s="196">
        <v>120.88</v>
      </c>
      <c r="E889" s="196">
        <v>31.98</v>
      </c>
    </row>
    <row r="890" spans="1:5" ht="15" customHeight="1">
      <c r="A890" s="206" t="s">
        <v>1350</v>
      </c>
      <c r="B890" s="197" t="s">
        <v>1405</v>
      </c>
      <c r="C890" s="196" t="s">
        <v>1406</v>
      </c>
      <c r="D890" s="196">
        <v>120.85</v>
      </c>
      <c r="E890" s="196">
        <v>32</v>
      </c>
    </row>
    <row r="891" spans="1:5" ht="15" customHeight="1">
      <c r="A891" s="206" t="s">
        <v>1350</v>
      </c>
      <c r="B891" s="197" t="s">
        <v>1405</v>
      </c>
      <c r="C891" s="196" t="s">
        <v>1407</v>
      </c>
      <c r="D891" s="196">
        <v>120.8</v>
      </c>
      <c r="E891" s="196">
        <v>32.03</v>
      </c>
    </row>
    <row r="892" spans="1:5" ht="15" customHeight="1">
      <c r="A892" s="206" t="s">
        <v>1350</v>
      </c>
      <c r="B892" s="197" t="s">
        <v>1405</v>
      </c>
      <c r="C892" s="196" t="s">
        <v>1408</v>
      </c>
      <c r="D892" s="196">
        <v>120.45</v>
      </c>
      <c r="E892" s="196">
        <v>32.549999999999997</v>
      </c>
    </row>
    <row r="893" spans="1:5" ht="15" customHeight="1">
      <c r="A893" s="206" t="s">
        <v>1350</v>
      </c>
      <c r="B893" s="197" t="s">
        <v>1405</v>
      </c>
      <c r="C893" s="196" t="s">
        <v>1409</v>
      </c>
      <c r="D893" s="196">
        <v>121.18</v>
      </c>
      <c r="E893" s="196">
        <v>32.32</v>
      </c>
    </row>
    <row r="894" spans="1:5" ht="15" customHeight="1">
      <c r="A894" s="206" t="s">
        <v>1350</v>
      </c>
      <c r="B894" s="197" t="s">
        <v>1405</v>
      </c>
      <c r="C894" s="196" t="s">
        <v>1410</v>
      </c>
      <c r="D894" s="196">
        <v>121.65</v>
      </c>
      <c r="E894" s="196">
        <v>31.82</v>
      </c>
    </row>
    <row r="895" spans="1:5" ht="15" customHeight="1">
      <c r="A895" s="206" t="s">
        <v>1350</v>
      </c>
      <c r="B895" s="197" t="s">
        <v>1405</v>
      </c>
      <c r="C895" s="196" t="s">
        <v>1411</v>
      </c>
      <c r="D895" s="196">
        <v>120.57</v>
      </c>
      <c r="E895" s="196">
        <v>32.4</v>
      </c>
    </row>
    <row r="896" spans="1:5" ht="15" customHeight="1">
      <c r="A896" s="206" t="s">
        <v>1350</v>
      </c>
      <c r="B896" s="197" t="s">
        <v>1405</v>
      </c>
      <c r="C896" s="196" t="s">
        <v>1412</v>
      </c>
      <c r="D896" s="196">
        <v>121.07</v>
      </c>
      <c r="E896" s="196">
        <v>32.08</v>
      </c>
    </row>
    <row r="897" spans="1:5" ht="15" customHeight="1">
      <c r="A897" s="206" t="s">
        <v>1350</v>
      </c>
      <c r="B897" s="197" t="s">
        <v>1405</v>
      </c>
      <c r="C897" s="196" t="s">
        <v>1413</v>
      </c>
      <c r="D897" s="196">
        <v>121.17</v>
      </c>
      <c r="E897" s="196">
        <v>31.9</v>
      </c>
    </row>
    <row r="898" spans="1:5" ht="15" customHeight="1">
      <c r="A898" s="206" t="s">
        <v>1350</v>
      </c>
      <c r="B898" s="197" t="s">
        <v>1414</v>
      </c>
      <c r="C898" s="196" t="s">
        <v>1414</v>
      </c>
      <c r="D898" s="196">
        <v>119.22</v>
      </c>
      <c r="E898" s="196">
        <v>34.6</v>
      </c>
    </row>
    <row r="899" spans="1:5" ht="15" customHeight="1">
      <c r="A899" s="206" t="s">
        <v>1350</v>
      </c>
      <c r="B899" s="197" t="s">
        <v>1414</v>
      </c>
      <c r="C899" s="196" t="s">
        <v>1415</v>
      </c>
      <c r="D899" s="196">
        <v>119.37</v>
      </c>
      <c r="E899" s="196">
        <v>34.75</v>
      </c>
    </row>
    <row r="900" spans="1:5" ht="15" customHeight="1">
      <c r="A900" s="206" t="s">
        <v>1350</v>
      </c>
      <c r="B900" s="197" t="s">
        <v>1414</v>
      </c>
      <c r="C900" s="196" t="s">
        <v>1416</v>
      </c>
      <c r="D900" s="196">
        <v>119.17</v>
      </c>
      <c r="E900" s="196">
        <v>34.6</v>
      </c>
    </row>
    <row r="901" spans="1:5" ht="15" customHeight="1">
      <c r="A901" s="206" t="s">
        <v>1350</v>
      </c>
      <c r="B901" s="197" t="s">
        <v>1414</v>
      </c>
      <c r="C901" s="196" t="s">
        <v>1091</v>
      </c>
      <c r="D901" s="196">
        <v>119.12</v>
      </c>
      <c r="E901" s="196">
        <v>34.57</v>
      </c>
    </row>
    <row r="902" spans="1:5" ht="15" customHeight="1">
      <c r="A902" s="206" t="s">
        <v>1350</v>
      </c>
      <c r="B902" s="197" t="s">
        <v>1414</v>
      </c>
      <c r="C902" s="196" t="s">
        <v>1417</v>
      </c>
      <c r="D902" s="196">
        <v>119.12</v>
      </c>
      <c r="E902" s="196">
        <v>34.83</v>
      </c>
    </row>
    <row r="903" spans="1:5" ht="15" customHeight="1">
      <c r="A903" s="206" t="s">
        <v>1350</v>
      </c>
      <c r="B903" s="197" t="s">
        <v>1414</v>
      </c>
      <c r="C903" s="196" t="s">
        <v>1418</v>
      </c>
      <c r="D903" s="196">
        <v>118.77</v>
      </c>
      <c r="E903" s="196">
        <v>34.53</v>
      </c>
    </row>
    <row r="904" spans="1:5" ht="15" customHeight="1">
      <c r="A904" s="206" t="s">
        <v>1350</v>
      </c>
      <c r="B904" s="197" t="s">
        <v>1414</v>
      </c>
      <c r="C904" s="196" t="s">
        <v>1419</v>
      </c>
      <c r="D904" s="196">
        <v>119.25</v>
      </c>
      <c r="E904" s="196">
        <v>34.299999999999997</v>
      </c>
    </row>
    <row r="905" spans="1:5" ht="15" customHeight="1">
      <c r="A905" s="206" t="s">
        <v>1350</v>
      </c>
      <c r="B905" s="197" t="s">
        <v>1414</v>
      </c>
      <c r="C905" s="196" t="s">
        <v>1420</v>
      </c>
      <c r="D905" s="196">
        <v>119.35</v>
      </c>
      <c r="E905" s="196">
        <v>34.08</v>
      </c>
    </row>
    <row r="906" spans="1:5" ht="15" customHeight="1">
      <c r="A906" s="206" t="s">
        <v>1350</v>
      </c>
      <c r="B906" s="197" t="s">
        <v>1421</v>
      </c>
      <c r="C906" s="196" t="s">
        <v>1421</v>
      </c>
      <c r="D906" s="196">
        <v>119.02</v>
      </c>
      <c r="E906" s="196">
        <v>33.619999999999997</v>
      </c>
    </row>
    <row r="907" spans="1:5" ht="15" customHeight="1">
      <c r="A907" s="206" t="s">
        <v>1350</v>
      </c>
      <c r="B907" s="197" t="s">
        <v>1421</v>
      </c>
      <c r="C907" s="196" t="s">
        <v>1112</v>
      </c>
      <c r="D907" s="196">
        <v>119.02</v>
      </c>
      <c r="E907" s="196">
        <v>33.6</v>
      </c>
    </row>
    <row r="908" spans="1:5" ht="15" customHeight="1">
      <c r="A908" s="206" t="s">
        <v>1350</v>
      </c>
      <c r="B908" s="197" t="s">
        <v>1421</v>
      </c>
      <c r="C908" s="196" t="s">
        <v>1422</v>
      </c>
      <c r="D908" s="196">
        <v>119.13</v>
      </c>
      <c r="E908" s="196">
        <v>33.5</v>
      </c>
    </row>
    <row r="909" spans="1:5" ht="15" customHeight="1">
      <c r="A909" s="206" t="s">
        <v>1350</v>
      </c>
      <c r="B909" s="197" t="s">
        <v>1421</v>
      </c>
      <c r="C909" s="196" t="s">
        <v>1423</v>
      </c>
      <c r="D909" s="196">
        <v>119.03</v>
      </c>
      <c r="E909" s="196">
        <v>33.630000000000003</v>
      </c>
    </row>
    <row r="910" spans="1:5" ht="15" customHeight="1">
      <c r="A910" s="206" t="s">
        <v>1350</v>
      </c>
      <c r="B910" s="197" t="s">
        <v>1421</v>
      </c>
      <c r="C910" s="196" t="s">
        <v>1424</v>
      </c>
      <c r="D910" s="196">
        <v>119.03</v>
      </c>
      <c r="E910" s="196">
        <v>33.58</v>
      </c>
    </row>
    <row r="911" spans="1:5" ht="15" customHeight="1">
      <c r="A911" s="206" t="s">
        <v>1350</v>
      </c>
      <c r="B911" s="197" t="s">
        <v>1421</v>
      </c>
      <c r="C911" s="196" t="s">
        <v>1425</v>
      </c>
      <c r="D911" s="196">
        <v>119.27</v>
      </c>
      <c r="E911" s="196">
        <v>33.78</v>
      </c>
    </row>
    <row r="912" spans="1:5" ht="15" customHeight="1">
      <c r="A912" s="206" t="s">
        <v>1350</v>
      </c>
      <c r="B912" s="197" t="s">
        <v>1421</v>
      </c>
      <c r="C912" s="196" t="s">
        <v>1426</v>
      </c>
      <c r="D912" s="196">
        <v>118.83</v>
      </c>
      <c r="E912" s="196">
        <v>33.299999999999997</v>
      </c>
    </row>
    <row r="913" spans="1:5" ht="15" customHeight="1">
      <c r="A913" s="206" t="s">
        <v>1350</v>
      </c>
      <c r="B913" s="197" t="s">
        <v>1421</v>
      </c>
      <c r="C913" s="196" t="s">
        <v>1427</v>
      </c>
      <c r="D913" s="196">
        <v>118.48</v>
      </c>
      <c r="E913" s="196">
        <v>33</v>
      </c>
    </row>
    <row r="914" spans="1:5" ht="15" customHeight="1">
      <c r="A914" s="206" t="s">
        <v>1350</v>
      </c>
      <c r="B914" s="197" t="s">
        <v>1421</v>
      </c>
      <c r="C914" s="196" t="s">
        <v>1428</v>
      </c>
      <c r="D914" s="196">
        <v>119.02</v>
      </c>
      <c r="E914" s="196">
        <v>33.020000000000003</v>
      </c>
    </row>
    <row r="915" spans="1:5" ht="15" customHeight="1">
      <c r="A915" s="206" t="s">
        <v>1350</v>
      </c>
      <c r="B915" s="197" t="s">
        <v>1429</v>
      </c>
      <c r="C915" s="196" t="s">
        <v>1429</v>
      </c>
      <c r="D915" s="196">
        <v>120.15</v>
      </c>
      <c r="E915" s="196">
        <v>33.35</v>
      </c>
    </row>
    <row r="916" spans="1:5" ht="15" customHeight="1">
      <c r="A916" s="206" t="s">
        <v>1350</v>
      </c>
      <c r="B916" s="197" t="s">
        <v>1429</v>
      </c>
      <c r="C916" s="196" t="s">
        <v>1430</v>
      </c>
      <c r="D916" s="196">
        <v>120.13</v>
      </c>
      <c r="E916" s="196">
        <v>33.4</v>
      </c>
    </row>
    <row r="917" spans="1:5" ht="15" customHeight="1">
      <c r="A917" s="206" t="s">
        <v>1350</v>
      </c>
      <c r="B917" s="197" t="s">
        <v>1429</v>
      </c>
      <c r="C917" s="196" t="s">
        <v>1431</v>
      </c>
      <c r="D917" s="196">
        <v>120.15</v>
      </c>
      <c r="E917" s="196">
        <v>33.33</v>
      </c>
    </row>
    <row r="918" spans="1:5" ht="15" customHeight="1">
      <c r="A918" s="206" t="s">
        <v>1350</v>
      </c>
      <c r="B918" s="197" t="s">
        <v>1429</v>
      </c>
      <c r="C918" s="196" t="s">
        <v>1432</v>
      </c>
      <c r="D918" s="196">
        <v>119.57</v>
      </c>
      <c r="E918" s="196">
        <v>34.200000000000003</v>
      </c>
    </row>
    <row r="919" spans="1:5" ht="15" customHeight="1">
      <c r="A919" s="206" t="s">
        <v>1350</v>
      </c>
      <c r="B919" s="197" t="s">
        <v>1429</v>
      </c>
      <c r="C919" s="196" t="s">
        <v>1433</v>
      </c>
      <c r="D919" s="196">
        <v>119.83</v>
      </c>
      <c r="E919" s="196">
        <v>33.979999999999997</v>
      </c>
    </row>
    <row r="920" spans="1:5" ht="15" customHeight="1">
      <c r="A920" s="206" t="s">
        <v>1350</v>
      </c>
      <c r="B920" s="197" t="s">
        <v>1429</v>
      </c>
      <c r="C920" s="196" t="s">
        <v>1434</v>
      </c>
      <c r="D920" s="196">
        <v>119.8</v>
      </c>
      <c r="E920" s="196">
        <v>33.78</v>
      </c>
    </row>
    <row r="921" spans="1:5" ht="15" customHeight="1">
      <c r="A921" s="206" t="s">
        <v>1350</v>
      </c>
      <c r="B921" s="197" t="s">
        <v>1429</v>
      </c>
      <c r="C921" s="196" t="s">
        <v>1435</v>
      </c>
      <c r="D921" s="196">
        <v>120.25</v>
      </c>
      <c r="E921" s="196">
        <v>33.78</v>
      </c>
    </row>
    <row r="922" spans="1:5" ht="15" customHeight="1">
      <c r="A922" s="206" t="s">
        <v>1350</v>
      </c>
      <c r="B922" s="197" t="s">
        <v>1429</v>
      </c>
      <c r="C922" s="196" t="s">
        <v>1436</v>
      </c>
      <c r="D922" s="196">
        <v>119.8</v>
      </c>
      <c r="E922" s="196">
        <v>33.47</v>
      </c>
    </row>
    <row r="923" spans="1:5" ht="15" customHeight="1">
      <c r="A923" s="206" t="s">
        <v>1350</v>
      </c>
      <c r="B923" s="197" t="s">
        <v>1429</v>
      </c>
      <c r="C923" s="196" t="s">
        <v>1437</v>
      </c>
      <c r="D923" s="196">
        <v>120.3</v>
      </c>
      <c r="E923" s="196">
        <v>32.85</v>
      </c>
    </row>
    <row r="924" spans="1:5" ht="15" customHeight="1">
      <c r="A924" s="206" t="s">
        <v>1350</v>
      </c>
      <c r="B924" s="197" t="s">
        <v>1429</v>
      </c>
      <c r="C924" s="196" t="s">
        <v>1438</v>
      </c>
      <c r="D924" s="196">
        <v>120.47</v>
      </c>
      <c r="E924" s="196">
        <v>33.200000000000003</v>
      </c>
    </row>
    <row r="925" spans="1:5" ht="15" customHeight="1">
      <c r="A925" s="206" t="s">
        <v>1350</v>
      </c>
      <c r="B925" s="197" t="s">
        <v>1439</v>
      </c>
      <c r="C925" s="196" t="s">
        <v>1439</v>
      </c>
      <c r="D925" s="196">
        <v>119.4</v>
      </c>
      <c r="E925" s="196">
        <v>32.4</v>
      </c>
    </row>
    <row r="926" spans="1:5" ht="15" customHeight="1">
      <c r="A926" s="206" t="s">
        <v>1350</v>
      </c>
      <c r="B926" s="197" t="s">
        <v>1439</v>
      </c>
      <c r="C926" s="196" t="s">
        <v>1440</v>
      </c>
      <c r="D926" s="196">
        <v>119.43</v>
      </c>
      <c r="E926" s="196">
        <v>32.380000000000003</v>
      </c>
    </row>
    <row r="927" spans="1:5" ht="15" customHeight="1">
      <c r="A927" s="206" t="s">
        <v>1350</v>
      </c>
      <c r="B927" s="197" t="s">
        <v>1439</v>
      </c>
      <c r="C927" s="196" t="s">
        <v>1441</v>
      </c>
      <c r="D927" s="196">
        <v>119.4</v>
      </c>
      <c r="E927" s="196">
        <v>32.380000000000003</v>
      </c>
    </row>
    <row r="928" spans="1:5" ht="15" customHeight="1">
      <c r="A928" s="206" t="s">
        <v>1350</v>
      </c>
      <c r="B928" s="197" t="s">
        <v>1439</v>
      </c>
      <c r="C928" s="196" t="s">
        <v>1442</v>
      </c>
      <c r="D928" s="196">
        <v>119.4</v>
      </c>
      <c r="E928" s="196">
        <v>32.42</v>
      </c>
    </row>
    <row r="929" spans="1:5" ht="15" customHeight="1">
      <c r="A929" s="206" t="s">
        <v>1350</v>
      </c>
      <c r="B929" s="197" t="s">
        <v>1439</v>
      </c>
      <c r="C929" s="196" t="s">
        <v>1443</v>
      </c>
      <c r="D929" s="196">
        <v>119.3</v>
      </c>
      <c r="E929" s="196">
        <v>33.229999999999997</v>
      </c>
    </row>
    <row r="930" spans="1:5" ht="15" customHeight="1">
      <c r="A930" s="206" t="s">
        <v>1350</v>
      </c>
      <c r="B930" s="197" t="s">
        <v>1439</v>
      </c>
      <c r="C930" s="196" t="s">
        <v>1444</v>
      </c>
      <c r="D930" s="196">
        <v>119.18</v>
      </c>
      <c r="E930" s="196">
        <v>32.270000000000003</v>
      </c>
    </row>
    <row r="931" spans="1:5" ht="15" customHeight="1">
      <c r="A931" s="206" t="s">
        <v>1350</v>
      </c>
      <c r="B931" s="197" t="s">
        <v>1439</v>
      </c>
      <c r="C931" s="196" t="s">
        <v>1445</v>
      </c>
      <c r="D931" s="196">
        <v>119.43</v>
      </c>
      <c r="E931" s="196">
        <v>32.78</v>
      </c>
    </row>
    <row r="932" spans="1:5" ht="15" customHeight="1">
      <c r="A932" s="206" t="s">
        <v>1350</v>
      </c>
      <c r="B932" s="197" t="s">
        <v>1439</v>
      </c>
      <c r="C932" s="196" t="s">
        <v>1446</v>
      </c>
      <c r="D932" s="196">
        <v>119.55</v>
      </c>
      <c r="E932" s="196">
        <v>32.43</v>
      </c>
    </row>
    <row r="933" spans="1:5" ht="15" customHeight="1">
      <c r="A933" s="206" t="s">
        <v>1350</v>
      </c>
      <c r="B933" s="197" t="s">
        <v>1447</v>
      </c>
      <c r="C933" s="196" t="s">
        <v>1447</v>
      </c>
      <c r="D933" s="196">
        <v>119.45</v>
      </c>
      <c r="E933" s="196">
        <v>32.200000000000003</v>
      </c>
    </row>
    <row r="934" spans="1:5" ht="15" customHeight="1">
      <c r="A934" s="206" t="s">
        <v>1350</v>
      </c>
      <c r="B934" s="197" t="s">
        <v>1447</v>
      </c>
      <c r="C934" s="196" t="s">
        <v>1448</v>
      </c>
      <c r="D934" s="196">
        <v>119.47</v>
      </c>
      <c r="E934" s="196">
        <v>32.200000000000003</v>
      </c>
    </row>
    <row r="935" spans="1:5" ht="15" customHeight="1">
      <c r="A935" s="206" t="s">
        <v>1350</v>
      </c>
      <c r="B935" s="197" t="s">
        <v>1447</v>
      </c>
      <c r="C935" s="196" t="s">
        <v>1449</v>
      </c>
      <c r="D935" s="196">
        <v>119.4</v>
      </c>
      <c r="E935" s="196">
        <v>32.200000000000003</v>
      </c>
    </row>
    <row r="936" spans="1:5" ht="15" customHeight="1">
      <c r="A936" s="206" t="s">
        <v>1350</v>
      </c>
      <c r="B936" s="197" t="s">
        <v>1447</v>
      </c>
      <c r="C936" s="196" t="s">
        <v>1450</v>
      </c>
      <c r="D936" s="196">
        <v>119.45</v>
      </c>
      <c r="E936" s="196">
        <v>32.130000000000003</v>
      </c>
    </row>
    <row r="937" spans="1:5" ht="15" customHeight="1">
      <c r="A937" s="206" t="s">
        <v>1350</v>
      </c>
      <c r="B937" s="197" t="s">
        <v>1447</v>
      </c>
      <c r="C937" s="196" t="s">
        <v>1451</v>
      </c>
      <c r="D937" s="196">
        <v>119.57</v>
      </c>
      <c r="E937" s="196">
        <v>32</v>
      </c>
    </row>
    <row r="938" spans="1:5" ht="15" customHeight="1">
      <c r="A938" s="206" t="s">
        <v>1350</v>
      </c>
      <c r="B938" s="197" t="s">
        <v>1447</v>
      </c>
      <c r="C938" s="196" t="s">
        <v>1452</v>
      </c>
      <c r="D938" s="196">
        <v>119.82</v>
      </c>
      <c r="E938" s="196">
        <v>32.229999999999997</v>
      </c>
    </row>
    <row r="939" spans="1:5" ht="15" customHeight="1">
      <c r="A939" s="206" t="s">
        <v>1350</v>
      </c>
      <c r="B939" s="197" t="s">
        <v>1447</v>
      </c>
      <c r="C939" s="196" t="s">
        <v>1453</v>
      </c>
      <c r="D939" s="196">
        <v>119.17</v>
      </c>
      <c r="E939" s="196">
        <v>31.95</v>
      </c>
    </row>
    <row r="940" spans="1:5" ht="15" customHeight="1">
      <c r="A940" s="206" t="s">
        <v>1350</v>
      </c>
      <c r="B940" s="197" t="s">
        <v>1454</v>
      </c>
      <c r="C940" s="196" t="s">
        <v>1454</v>
      </c>
      <c r="D940" s="196">
        <v>119.92</v>
      </c>
      <c r="E940" s="196">
        <v>32.450000000000003</v>
      </c>
    </row>
    <row r="941" spans="1:5" ht="15" customHeight="1">
      <c r="A941" s="206" t="s">
        <v>1350</v>
      </c>
      <c r="B941" s="197" t="s">
        <v>1454</v>
      </c>
      <c r="C941" s="196" t="s">
        <v>1455</v>
      </c>
      <c r="D941" s="196">
        <v>119.85</v>
      </c>
      <c r="E941" s="196">
        <v>32.92</v>
      </c>
    </row>
    <row r="942" spans="1:5" ht="15" customHeight="1">
      <c r="A942" s="206" t="s">
        <v>1350</v>
      </c>
      <c r="B942" s="197" t="s">
        <v>1454</v>
      </c>
      <c r="C942" s="196" t="s">
        <v>1456</v>
      </c>
      <c r="D942" s="196">
        <v>120.27</v>
      </c>
      <c r="E942" s="196">
        <v>32.020000000000003</v>
      </c>
    </row>
    <row r="943" spans="1:5" ht="15" customHeight="1">
      <c r="A943" s="206" t="s">
        <v>1350</v>
      </c>
      <c r="B943" s="197" t="s">
        <v>1454</v>
      </c>
      <c r="C943" s="196" t="s">
        <v>1457</v>
      </c>
      <c r="D943" s="196">
        <v>120.02</v>
      </c>
      <c r="E943" s="196">
        <v>32.17</v>
      </c>
    </row>
    <row r="944" spans="1:5" ht="15" customHeight="1">
      <c r="A944" s="206" t="s">
        <v>1350</v>
      </c>
      <c r="B944" s="197" t="s">
        <v>1454</v>
      </c>
      <c r="C944" s="196" t="s">
        <v>1458</v>
      </c>
      <c r="D944" s="196">
        <v>120.15</v>
      </c>
      <c r="E944" s="196">
        <v>32.520000000000003</v>
      </c>
    </row>
    <row r="945" spans="1:5" ht="15" customHeight="1">
      <c r="A945" s="206" t="s">
        <v>1350</v>
      </c>
      <c r="B945" s="197" t="s">
        <v>1459</v>
      </c>
      <c r="C945" s="196" t="s">
        <v>1459</v>
      </c>
      <c r="D945" s="196">
        <v>118.28</v>
      </c>
      <c r="E945" s="196">
        <v>33.97</v>
      </c>
    </row>
    <row r="946" spans="1:5" ht="15" customHeight="1">
      <c r="A946" s="206" t="s">
        <v>1350</v>
      </c>
      <c r="B946" s="197" t="s">
        <v>1459</v>
      </c>
      <c r="C946" s="196" t="s">
        <v>1460</v>
      </c>
      <c r="D946" s="196">
        <v>118.25</v>
      </c>
      <c r="E946" s="196">
        <v>33.97</v>
      </c>
    </row>
    <row r="947" spans="1:5" ht="15" customHeight="1">
      <c r="A947" s="206" t="s">
        <v>1350</v>
      </c>
      <c r="B947" s="197" t="s">
        <v>1459</v>
      </c>
      <c r="C947" s="196" t="s">
        <v>1461</v>
      </c>
      <c r="D947" s="196">
        <v>118.32</v>
      </c>
      <c r="E947" s="196">
        <v>33.950000000000003</v>
      </c>
    </row>
    <row r="948" spans="1:5" ht="15" customHeight="1">
      <c r="A948" s="206" t="s">
        <v>1350</v>
      </c>
      <c r="B948" s="197" t="s">
        <v>1459</v>
      </c>
      <c r="C948" s="196" t="s">
        <v>1462</v>
      </c>
      <c r="D948" s="196">
        <v>118.77</v>
      </c>
      <c r="E948" s="196">
        <v>34.130000000000003</v>
      </c>
    </row>
    <row r="949" spans="1:5" ht="15" customHeight="1">
      <c r="A949" s="206" t="s">
        <v>1350</v>
      </c>
      <c r="B949" s="197" t="s">
        <v>1459</v>
      </c>
      <c r="C949" s="196" t="s">
        <v>1463</v>
      </c>
      <c r="D949" s="196">
        <v>118.68</v>
      </c>
      <c r="E949" s="196">
        <v>33.72</v>
      </c>
    </row>
    <row r="950" spans="1:5" ht="15" customHeight="1">
      <c r="A950" s="206" t="s">
        <v>1350</v>
      </c>
      <c r="B950" s="197" t="s">
        <v>1459</v>
      </c>
      <c r="C950" s="196" t="s">
        <v>1464</v>
      </c>
      <c r="D950" s="196">
        <v>118.22</v>
      </c>
      <c r="E950" s="196">
        <v>33.47</v>
      </c>
    </row>
    <row r="951" spans="1:5" ht="15" customHeight="1">
      <c r="A951" s="207" t="s">
        <v>1465</v>
      </c>
      <c r="B951" s="197" t="s">
        <v>1466</v>
      </c>
      <c r="C951" s="196" t="s">
        <v>1466</v>
      </c>
      <c r="D951" s="196">
        <v>120.15</v>
      </c>
      <c r="E951" s="196">
        <v>30.28</v>
      </c>
    </row>
    <row r="952" spans="1:5" ht="15" customHeight="1">
      <c r="A952" s="207" t="s">
        <v>1465</v>
      </c>
      <c r="B952" s="197" t="s">
        <v>1466</v>
      </c>
      <c r="C952" s="196" t="s">
        <v>1467</v>
      </c>
      <c r="D952" s="196">
        <v>120.17</v>
      </c>
      <c r="E952" s="196">
        <v>30.25</v>
      </c>
    </row>
    <row r="953" spans="1:5" ht="15" customHeight="1">
      <c r="A953" s="207" t="s">
        <v>1465</v>
      </c>
      <c r="B953" s="197" t="s">
        <v>1466</v>
      </c>
      <c r="C953" s="196" t="s">
        <v>1468</v>
      </c>
      <c r="D953" s="196">
        <v>120.17</v>
      </c>
      <c r="E953" s="196">
        <v>30.28</v>
      </c>
    </row>
    <row r="954" spans="1:5" ht="15" customHeight="1">
      <c r="A954" s="207" t="s">
        <v>1465</v>
      </c>
      <c r="B954" s="197" t="s">
        <v>1466</v>
      </c>
      <c r="C954" s="196" t="s">
        <v>1469</v>
      </c>
      <c r="D954" s="196">
        <v>120.2</v>
      </c>
      <c r="E954" s="196">
        <v>30.27</v>
      </c>
    </row>
    <row r="955" spans="1:5" ht="15" customHeight="1">
      <c r="A955" s="207" t="s">
        <v>1465</v>
      </c>
      <c r="B955" s="197" t="s">
        <v>1466</v>
      </c>
      <c r="C955" s="196" t="s">
        <v>1470</v>
      </c>
      <c r="D955" s="196">
        <v>120.13</v>
      </c>
      <c r="E955" s="196">
        <v>30.32</v>
      </c>
    </row>
    <row r="956" spans="1:5" ht="15" customHeight="1">
      <c r="A956" s="207" t="s">
        <v>1465</v>
      </c>
      <c r="B956" s="197" t="s">
        <v>1466</v>
      </c>
      <c r="C956" s="196" t="s">
        <v>1471</v>
      </c>
      <c r="D956" s="196">
        <v>120.13</v>
      </c>
      <c r="E956" s="196">
        <v>30.27</v>
      </c>
    </row>
    <row r="957" spans="1:5" ht="15" customHeight="1">
      <c r="A957" s="207" t="s">
        <v>1465</v>
      </c>
      <c r="B957" s="197" t="s">
        <v>1466</v>
      </c>
      <c r="C957" s="196" t="s">
        <v>1472</v>
      </c>
      <c r="D957" s="196">
        <v>120.2</v>
      </c>
      <c r="E957" s="196">
        <v>30.2</v>
      </c>
    </row>
    <row r="958" spans="1:5" ht="15" customHeight="1">
      <c r="A958" s="207" t="s">
        <v>1465</v>
      </c>
      <c r="B958" s="197" t="s">
        <v>1466</v>
      </c>
      <c r="C958" s="196" t="s">
        <v>1473</v>
      </c>
      <c r="D958" s="196">
        <v>120.27</v>
      </c>
      <c r="E958" s="196">
        <v>30.17</v>
      </c>
    </row>
    <row r="959" spans="1:5" ht="15" customHeight="1">
      <c r="A959" s="207" t="s">
        <v>1465</v>
      </c>
      <c r="B959" s="197" t="s">
        <v>1466</v>
      </c>
      <c r="C959" s="196" t="s">
        <v>1474</v>
      </c>
      <c r="D959" s="196">
        <v>120.3</v>
      </c>
      <c r="E959" s="196">
        <v>30.42</v>
      </c>
    </row>
    <row r="960" spans="1:5" ht="15" customHeight="1">
      <c r="A960" s="207" t="s">
        <v>1465</v>
      </c>
      <c r="B960" s="197" t="s">
        <v>1466</v>
      </c>
      <c r="C960" s="196" t="s">
        <v>1475</v>
      </c>
      <c r="D960" s="196">
        <v>119.67</v>
      </c>
      <c r="E960" s="196">
        <v>29.8</v>
      </c>
    </row>
    <row r="961" spans="1:5" ht="15" customHeight="1">
      <c r="A961" s="207" t="s">
        <v>1465</v>
      </c>
      <c r="B961" s="197" t="s">
        <v>1466</v>
      </c>
      <c r="C961" s="196" t="s">
        <v>1476</v>
      </c>
      <c r="D961" s="196">
        <v>119.03</v>
      </c>
      <c r="E961" s="196">
        <v>29.6</v>
      </c>
    </row>
    <row r="962" spans="1:5" ht="15" customHeight="1">
      <c r="A962" s="207" t="s">
        <v>1465</v>
      </c>
      <c r="B962" s="197" t="s">
        <v>1466</v>
      </c>
      <c r="C962" s="196" t="s">
        <v>1477</v>
      </c>
      <c r="D962" s="196">
        <v>119.28</v>
      </c>
      <c r="E962" s="196">
        <v>29.48</v>
      </c>
    </row>
    <row r="963" spans="1:5" ht="15" customHeight="1">
      <c r="A963" s="207" t="s">
        <v>1465</v>
      </c>
      <c r="B963" s="197" t="s">
        <v>1466</v>
      </c>
      <c r="C963" s="196" t="s">
        <v>1478</v>
      </c>
      <c r="D963" s="196">
        <v>119.95</v>
      </c>
      <c r="E963" s="196">
        <v>30.05</v>
      </c>
    </row>
    <row r="964" spans="1:5" ht="15" customHeight="1">
      <c r="A964" s="207" t="s">
        <v>1465</v>
      </c>
      <c r="B964" s="197" t="s">
        <v>1466</v>
      </c>
      <c r="C964" s="196" t="s">
        <v>1479</v>
      </c>
      <c r="D964" s="196">
        <v>119.72</v>
      </c>
      <c r="E964" s="196">
        <v>30.23</v>
      </c>
    </row>
    <row r="965" spans="1:5" ht="15" customHeight="1">
      <c r="A965" s="207" t="s">
        <v>1465</v>
      </c>
      <c r="B965" s="197" t="s">
        <v>1480</v>
      </c>
      <c r="C965" s="196" t="s">
        <v>1480</v>
      </c>
      <c r="D965" s="196">
        <v>121.55</v>
      </c>
      <c r="E965" s="196">
        <v>29.88</v>
      </c>
    </row>
    <row r="966" spans="1:5" ht="15" customHeight="1">
      <c r="A966" s="207" t="s">
        <v>1465</v>
      </c>
      <c r="B966" s="197" t="s">
        <v>1480</v>
      </c>
      <c r="C966" s="196" t="s">
        <v>1481</v>
      </c>
      <c r="D966" s="196">
        <v>121.55</v>
      </c>
      <c r="E966" s="196">
        <v>29.87</v>
      </c>
    </row>
    <row r="967" spans="1:5" ht="15" customHeight="1">
      <c r="A967" s="207" t="s">
        <v>1465</v>
      </c>
      <c r="B967" s="197" t="s">
        <v>1480</v>
      </c>
      <c r="C967" s="196" t="s">
        <v>1482</v>
      </c>
      <c r="D967" s="196">
        <v>121.57</v>
      </c>
      <c r="E967" s="196">
        <v>29.87</v>
      </c>
    </row>
    <row r="968" spans="1:5" ht="15" customHeight="1">
      <c r="A968" s="207" t="s">
        <v>1465</v>
      </c>
      <c r="B968" s="197" t="s">
        <v>1480</v>
      </c>
      <c r="C968" s="196" t="s">
        <v>1483</v>
      </c>
      <c r="D968" s="196">
        <v>121.55</v>
      </c>
      <c r="E968" s="196">
        <v>29.88</v>
      </c>
    </row>
    <row r="969" spans="1:5" ht="15" customHeight="1">
      <c r="A969" s="207" t="s">
        <v>1465</v>
      </c>
      <c r="B969" s="197" t="s">
        <v>1480</v>
      </c>
      <c r="C969" s="196" t="s">
        <v>1484</v>
      </c>
      <c r="D969" s="196">
        <v>121.85</v>
      </c>
      <c r="E969" s="196">
        <v>29.93</v>
      </c>
    </row>
    <row r="970" spans="1:5" ht="15" customHeight="1">
      <c r="A970" s="207" t="s">
        <v>1465</v>
      </c>
      <c r="B970" s="197" t="s">
        <v>1480</v>
      </c>
      <c r="C970" s="196" t="s">
        <v>1485</v>
      </c>
      <c r="D970" s="196">
        <v>121.72</v>
      </c>
      <c r="E970" s="196">
        <v>29.95</v>
      </c>
    </row>
    <row r="971" spans="1:5" ht="15" customHeight="1">
      <c r="A971" s="207" t="s">
        <v>1465</v>
      </c>
      <c r="B971" s="197" t="s">
        <v>1480</v>
      </c>
      <c r="C971" s="196" t="s">
        <v>1486</v>
      </c>
      <c r="D971" s="196">
        <v>121.53</v>
      </c>
      <c r="E971" s="196">
        <v>29.83</v>
      </c>
    </row>
    <row r="972" spans="1:5" ht="15" customHeight="1">
      <c r="A972" s="207" t="s">
        <v>1465</v>
      </c>
      <c r="B972" s="197" t="s">
        <v>1480</v>
      </c>
      <c r="C972" s="196" t="s">
        <v>1487</v>
      </c>
      <c r="D972" s="196">
        <v>121.87</v>
      </c>
      <c r="E972" s="196">
        <v>29.48</v>
      </c>
    </row>
    <row r="973" spans="1:5" ht="15" customHeight="1">
      <c r="A973" s="207" t="s">
        <v>1465</v>
      </c>
      <c r="B973" s="197" t="s">
        <v>1480</v>
      </c>
      <c r="C973" s="196" t="s">
        <v>1488</v>
      </c>
      <c r="D973" s="196">
        <v>121.43</v>
      </c>
      <c r="E973" s="196">
        <v>29.28</v>
      </c>
    </row>
    <row r="974" spans="1:5" ht="15" customHeight="1">
      <c r="A974" s="207" t="s">
        <v>1465</v>
      </c>
      <c r="B974" s="197" t="s">
        <v>1480</v>
      </c>
      <c r="C974" s="196" t="s">
        <v>1489</v>
      </c>
      <c r="D974" s="196">
        <v>121.15</v>
      </c>
      <c r="E974" s="196">
        <v>30.03</v>
      </c>
    </row>
    <row r="975" spans="1:5" ht="15" customHeight="1">
      <c r="A975" s="207" t="s">
        <v>1465</v>
      </c>
      <c r="B975" s="197" t="s">
        <v>1480</v>
      </c>
      <c r="C975" s="196" t="s">
        <v>1490</v>
      </c>
      <c r="D975" s="196">
        <v>121.23</v>
      </c>
      <c r="E975" s="196">
        <v>30.17</v>
      </c>
    </row>
    <row r="976" spans="1:5" ht="15" customHeight="1">
      <c r="A976" s="207" t="s">
        <v>1465</v>
      </c>
      <c r="B976" s="197" t="s">
        <v>1480</v>
      </c>
      <c r="C976" s="196" t="s">
        <v>1491</v>
      </c>
      <c r="D976" s="196">
        <v>121.4</v>
      </c>
      <c r="E976" s="196">
        <v>29.65</v>
      </c>
    </row>
    <row r="977" spans="1:5" ht="15" customHeight="1">
      <c r="A977" s="207" t="s">
        <v>1465</v>
      </c>
      <c r="B977" s="197" t="s">
        <v>1492</v>
      </c>
      <c r="C977" s="196" t="s">
        <v>1492</v>
      </c>
      <c r="D977" s="196">
        <v>120.7</v>
      </c>
      <c r="E977" s="196">
        <v>28</v>
      </c>
    </row>
    <row r="978" spans="1:5" ht="15" customHeight="1">
      <c r="A978" s="207" t="s">
        <v>1465</v>
      </c>
      <c r="B978" s="197" t="s">
        <v>1492</v>
      </c>
      <c r="C978" s="196" t="s">
        <v>1493</v>
      </c>
      <c r="D978" s="196">
        <v>120.65</v>
      </c>
      <c r="E978" s="196">
        <v>28.02</v>
      </c>
    </row>
    <row r="979" spans="1:5" ht="15" customHeight="1">
      <c r="A979" s="207" t="s">
        <v>1465</v>
      </c>
      <c r="B979" s="197" t="s">
        <v>1492</v>
      </c>
      <c r="C979" s="196" t="s">
        <v>1494</v>
      </c>
      <c r="D979" s="196">
        <v>120.82</v>
      </c>
      <c r="E979" s="196">
        <v>27.93</v>
      </c>
    </row>
    <row r="980" spans="1:5" ht="15" customHeight="1">
      <c r="A980" s="207" t="s">
        <v>1465</v>
      </c>
      <c r="B980" s="197" t="s">
        <v>1492</v>
      </c>
      <c r="C980" s="196" t="s">
        <v>1495</v>
      </c>
      <c r="D980" s="196">
        <v>121.15</v>
      </c>
      <c r="E980" s="196">
        <v>27.83</v>
      </c>
    </row>
    <row r="981" spans="1:5" ht="15" customHeight="1">
      <c r="A981" s="207" t="s">
        <v>1465</v>
      </c>
      <c r="B981" s="197" t="s">
        <v>1492</v>
      </c>
      <c r="C981" s="196" t="s">
        <v>1496</v>
      </c>
      <c r="D981" s="196">
        <v>120.68</v>
      </c>
      <c r="E981" s="196">
        <v>28.15</v>
      </c>
    </row>
    <row r="982" spans="1:5" ht="15" customHeight="1">
      <c r="A982" s="207" t="s">
        <v>1465</v>
      </c>
      <c r="B982" s="197" t="s">
        <v>1492</v>
      </c>
      <c r="C982" s="196" t="s">
        <v>1497</v>
      </c>
      <c r="D982" s="196">
        <v>120.57</v>
      </c>
      <c r="E982" s="196">
        <v>27.67</v>
      </c>
    </row>
    <row r="983" spans="1:5" ht="15" customHeight="1">
      <c r="A983" s="207" t="s">
        <v>1465</v>
      </c>
      <c r="B983" s="197" t="s">
        <v>1492</v>
      </c>
      <c r="C983" s="196" t="s">
        <v>1498</v>
      </c>
      <c r="D983" s="196">
        <v>120.4</v>
      </c>
      <c r="E983" s="196">
        <v>27.5</v>
      </c>
    </row>
    <row r="984" spans="1:5" ht="15" customHeight="1">
      <c r="A984" s="207" t="s">
        <v>1465</v>
      </c>
      <c r="B984" s="197" t="s">
        <v>1492</v>
      </c>
      <c r="C984" s="196" t="s">
        <v>1499</v>
      </c>
      <c r="D984" s="196">
        <v>120.08</v>
      </c>
      <c r="E984" s="196">
        <v>27.78</v>
      </c>
    </row>
    <row r="985" spans="1:5" ht="15" customHeight="1">
      <c r="A985" s="207" t="s">
        <v>1465</v>
      </c>
      <c r="B985" s="197" t="s">
        <v>1492</v>
      </c>
      <c r="C985" s="196" t="s">
        <v>1500</v>
      </c>
      <c r="D985" s="196">
        <v>119.72</v>
      </c>
      <c r="E985" s="196">
        <v>27.57</v>
      </c>
    </row>
    <row r="986" spans="1:5" ht="15" customHeight="1">
      <c r="A986" s="207" t="s">
        <v>1465</v>
      </c>
      <c r="B986" s="197" t="s">
        <v>1492</v>
      </c>
      <c r="C986" s="196" t="s">
        <v>1501</v>
      </c>
      <c r="D986" s="196">
        <v>120.63</v>
      </c>
      <c r="E986" s="196">
        <v>27.78</v>
      </c>
    </row>
    <row r="987" spans="1:5" ht="15" customHeight="1">
      <c r="A987" s="207" t="s">
        <v>1465</v>
      </c>
      <c r="B987" s="197" t="s">
        <v>1492</v>
      </c>
      <c r="C987" s="196" t="s">
        <v>1502</v>
      </c>
      <c r="D987" s="196">
        <v>120.95</v>
      </c>
      <c r="E987" s="196">
        <v>28.13</v>
      </c>
    </row>
    <row r="988" spans="1:5" ht="15" customHeight="1">
      <c r="A988" s="207" t="s">
        <v>1465</v>
      </c>
      <c r="B988" s="197" t="s">
        <v>1503</v>
      </c>
      <c r="C988" s="196" t="s">
        <v>1503</v>
      </c>
      <c r="D988" s="196">
        <v>120.75</v>
      </c>
      <c r="E988" s="196">
        <v>30.75</v>
      </c>
    </row>
    <row r="989" spans="1:5" ht="15" customHeight="1">
      <c r="A989" s="207" t="s">
        <v>1465</v>
      </c>
      <c r="B989" s="197" t="s">
        <v>1503</v>
      </c>
      <c r="C989" s="196" t="s">
        <v>1504</v>
      </c>
      <c r="D989" s="196">
        <v>120.7</v>
      </c>
      <c r="E989" s="196">
        <v>30.77</v>
      </c>
    </row>
    <row r="990" spans="1:5" ht="15" customHeight="1">
      <c r="A990" s="207" t="s">
        <v>1465</v>
      </c>
      <c r="B990" s="197" t="s">
        <v>1503</v>
      </c>
      <c r="C990" s="196" t="s">
        <v>1505</v>
      </c>
      <c r="D990" s="196">
        <v>120.92</v>
      </c>
      <c r="E990" s="196">
        <v>30.85</v>
      </c>
    </row>
    <row r="991" spans="1:5" ht="15" customHeight="1">
      <c r="A991" s="207" t="s">
        <v>1465</v>
      </c>
      <c r="B991" s="197" t="s">
        <v>1503</v>
      </c>
      <c r="C991" s="196" t="s">
        <v>1506</v>
      </c>
      <c r="D991" s="196">
        <v>120.95</v>
      </c>
      <c r="E991" s="196">
        <v>30.53</v>
      </c>
    </row>
    <row r="992" spans="1:5" ht="15" customHeight="1">
      <c r="A992" s="207" t="s">
        <v>1465</v>
      </c>
      <c r="B992" s="197" t="s">
        <v>1503</v>
      </c>
      <c r="C992" s="196" t="s">
        <v>1507</v>
      </c>
      <c r="D992" s="196">
        <v>120.68</v>
      </c>
      <c r="E992" s="196">
        <v>30.53</v>
      </c>
    </row>
    <row r="993" spans="1:5" ht="15" customHeight="1">
      <c r="A993" s="207" t="s">
        <v>1465</v>
      </c>
      <c r="B993" s="197" t="s">
        <v>1503</v>
      </c>
      <c r="C993" s="196" t="s">
        <v>1508</v>
      </c>
      <c r="D993" s="196">
        <v>121.02</v>
      </c>
      <c r="E993" s="196">
        <v>30.7</v>
      </c>
    </row>
    <row r="994" spans="1:5" ht="15" customHeight="1">
      <c r="A994" s="207" t="s">
        <v>1465</v>
      </c>
      <c r="B994" s="197" t="s">
        <v>1503</v>
      </c>
      <c r="C994" s="196" t="s">
        <v>1509</v>
      </c>
      <c r="D994" s="196">
        <v>120.57</v>
      </c>
      <c r="E994" s="196">
        <v>30.63</v>
      </c>
    </row>
    <row r="995" spans="1:5" ht="15" customHeight="1">
      <c r="A995" s="207" t="s">
        <v>1465</v>
      </c>
      <c r="B995" s="197" t="s">
        <v>1510</v>
      </c>
      <c r="C995" s="196" t="s">
        <v>1510</v>
      </c>
      <c r="D995" s="196">
        <v>120.08</v>
      </c>
      <c r="E995" s="196">
        <v>30.9</v>
      </c>
    </row>
    <row r="996" spans="1:5" ht="15" customHeight="1">
      <c r="A996" s="207" t="s">
        <v>1465</v>
      </c>
      <c r="B996" s="197" t="s">
        <v>1510</v>
      </c>
      <c r="C996" s="196" t="s">
        <v>1511</v>
      </c>
      <c r="D996" s="196">
        <v>120.12</v>
      </c>
      <c r="E996" s="196">
        <v>30.87</v>
      </c>
    </row>
    <row r="997" spans="1:5" ht="15" customHeight="1">
      <c r="A997" s="207" t="s">
        <v>1465</v>
      </c>
      <c r="B997" s="197" t="s">
        <v>1510</v>
      </c>
      <c r="C997" s="196" t="s">
        <v>1512</v>
      </c>
      <c r="D997" s="196">
        <v>120.43</v>
      </c>
      <c r="E997" s="196">
        <v>30.88</v>
      </c>
    </row>
    <row r="998" spans="1:5" ht="15" customHeight="1">
      <c r="A998" s="207" t="s">
        <v>1465</v>
      </c>
      <c r="B998" s="197" t="s">
        <v>1510</v>
      </c>
      <c r="C998" s="196" t="s">
        <v>1513</v>
      </c>
      <c r="D998" s="196">
        <v>119.97</v>
      </c>
      <c r="E998" s="196">
        <v>30.53</v>
      </c>
    </row>
    <row r="999" spans="1:5" ht="15" customHeight="1">
      <c r="A999" s="207" t="s">
        <v>1465</v>
      </c>
      <c r="B999" s="197" t="s">
        <v>1510</v>
      </c>
      <c r="C999" s="196" t="s">
        <v>1514</v>
      </c>
      <c r="D999" s="196">
        <v>119.9</v>
      </c>
      <c r="E999" s="196">
        <v>31.02</v>
      </c>
    </row>
    <row r="1000" spans="1:5" ht="15" customHeight="1">
      <c r="A1000" s="207" t="s">
        <v>1465</v>
      </c>
      <c r="B1000" s="197" t="s">
        <v>1510</v>
      </c>
      <c r="C1000" s="196" t="s">
        <v>1515</v>
      </c>
      <c r="D1000" s="196">
        <v>119.68</v>
      </c>
      <c r="E1000" s="196">
        <v>30.63</v>
      </c>
    </row>
    <row r="1001" spans="1:5" ht="15" customHeight="1">
      <c r="A1001" s="207" t="s">
        <v>1465</v>
      </c>
      <c r="B1001" s="197" t="s">
        <v>1516</v>
      </c>
      <c r="C1001" s="196" t="s">
        <v>1516</v>
      </c>
      <c r="D1001" s="196">
        <v>120.57</v>
      </c>
      <c r="E1001" s="196">
        <v>30</v>
      </c>
    </row>
    <row r="1002" spans="1:5" ht="15" customHeight="1">
      <c r="A1002" s="207" t="s">
        <v>1465</v>
      </c>
      <c r="B1002" s="197" t="s">
        <v>1516</v>
      </c>
      <c r="C1002" s="196" t="s">
        <v>1517</v>
      </c>
      <c r="D1002" s="196">
        <v>120.57</v>
      </c>
      <c r="E1002" s="196">
        <v>30</v>
      </c>
    </row>
    <row r="1003" spans="1:5" ht="15" customHeight="1">
      <c r="A1003" s="207" t="s">
        <v>1465</v>
      </c>
      <c r="B1003" s="197" t="s">
        <v>1516</v>
      </c>
      <c r="C1003" s="196" t="s">
        <v>1518</v>
      </c>
      <c r="D1003" s="196">
        <v>120.47</v>
      </c>
      <c r="E1003" s="196">
        <v>30.08</v>
      </c>
    </row>
    <row r="1004" spans="1:5" ht="15" customHeight="1">
      <c r="A1004" s="207" t="s">
        <v>1465</v>
      </c>
      <c r="B1004" s="197" t="s">
        <v>1516</v>
      </c>
      <c r="C1004" s="196" t="s">
        <v>1519</v>
      </c>
      <c r="D1004" s="196">
        <v>120.9</v>
      </c>
      <c r="E1004" s="196">
        <v>29.5</v>
      </c>
    </row>
    <row r="1005" spans="1:5" ht="15" customHeight="1">
      <c r="A1005" s="207" t="s">
        <v>1465</v>
      </c>
      <c r="B1005" s="197" t="s">
        <v>1516</v>
      </c>
      <c r="C1005" s="196" t="s">
        <v>1520</v>
      </c>
      <c r="D1005" s="196">
        <v>120.23</v>
      </c>
      <c r="E1005" s="196">
        <v>29.72</v>
      </c>
    </row>
    <row r="1006" spans="1:5" ht="15" customHeight="1">
      <c r="A1006" s="207" t="s">
        <v>1465</v>
      </c>
      <c r="B1006" s="197" t="s">
        <v>1516</v>
      </c>
      <c r="C1006" s="196" t="s">
        <v>1521</v>
      </c>
      <c r="D1006" s="196">
        <v>120.87</v>
      </c>
      <c r="E1006" s="196">
        <v>30.03</v>
      </c>
    </row>
    <row r="1007" spans="1:5" ht="15" customHeight="1">
      <c r="A1007" s="207" t="s">
        <v>1465</v>
      </c>
      <c r="B1007" s="197" t="s">
        <v>1516</v>
      </c>
      <c r="C1007" s="196" t="s">
        <v>1522</v>
      </c>
      <c r="D1007" s="196">
        <v>120.82</v>
      </c>
      <c r="E1007" s="196">
        <v>29.58</v>
      </c>
    </row>
    <row r="1008" spans="1:5" ht="15" customHeight="1">
      <c r="A1008" s="207" t="s">
        <v>1465</v>
      </c>
      <c r="B1008" s="197" t="s">
        <v>1523</v>
      </c>
      <c r="C1008" s="196" t="s">
        <v>1523</v>
      </c>
      <c r="D1008" s="196">
        <v>119.65</v>
      </c>
      <c r="E1008" s="196">
        <v>29.08</v>
      </c>
    </row>
    <row r="1009" spans="1:5" ht="15" customHeight="1">
      <c r="A1009" s="207" t="s">
        <v>1465</v>
      </c>
      <c r="B1009" s="197" t="s">
        <v>1523</v>
      </c>
      <c r="C1009" s="196" t="s">
        <v>1524</v>
      </c>
      <c r="D1009" s="196">
        <v>119.65</v>
      </c>
      <c r="E1009" s="196">
        <v>29.08</v>
      </c>
    </row>
    <row r="1010" spans="1:5" ht="15" customHeight="1">
      <c r="A1010" s="207" t="s">
        <v>1465</v>
      </c>
      <c r="B1010" s="197" t="s">
        <v>1523</v>
      </c>
      <c r="C1010" s="196" t="s">
        <v>1525</v>
      </c>
      <c r="D1010" s="196">
        <v>119.7</v>
      </c>
      <c r="E1010" s="196">
        <v>29.08</v>
      </c>
    </row>
    <row r="1011" spans="1:5" ht="15" customHeight="1">
      <c r="A1011" s="207" t="s">
        <v>1465</v>
      </c>
      <c r="B1011" s="197" t="s">
        <v>1523</v>
      </c>
      <c r="C1011" s="196" t="s">
        <v>1526</v>
      </c>
      <c r="D1011" s="196">
        <v>119.82</v>
      </c>
      <c r="E1011" s="196">
        <v>28.9</v>
      </c>
    </row>
    <row r="1012" spans="1:5" ht="15" customHeight="1">
      <c r="A1012" s="207" t="s">
        <v>1465</v>
      </c>
      <c r="B1012" s="197" t="s">
        <v>1523</v>
      </c>
      <c r="C1012" s="196" t="s">
        <v>1527</v>
      </c>
      <c r="D1012" s="196">
        <v>119.88</v>
      </c>
      <c r="E1012" s="196">
        <v>29.45</v>
      </c>
    </row>
    <row r="1013" spans="1:5" ht="15" customHeight="1">
      <c r="A1013" s="207" t="s">
        <v>1465</v>
      </c>
      <c r="B1013" s="197" t="s">
        <v>1523</v>
      </c>
      <c r="C1013" s="196" t="s">
        <v>1528</v>
      </c>
      <c r="D1013" s="196">
        <v>120.43</v>
      </c>
      <c r="E1013" s="196">
        <v>29.05</v>
      </c>
    </row>
    <row r="1014" spans="1:5" ht="15" customHeight="1">
      <c r="A1014" s="207" t="s">
        <v>1465</v>
      </c>
      <c r="B1014" s="197" t="s">
        <v>1523</v>
      </c>
      <c r="C1014" s="196" t="s">
        <v>1529</v>
      </c>
      <c r="D1014" s="196">
        <v>119.45</v>
      </c>
      <c r="E1014" s="196">
        <v>29.22</v>
      </c>
    </row>
    <row r="1015" spans="1:5" ht="15" customHeight="1">
      <c r="A1015" s="207" t="s">
        <v>1465</v>
      </c>
      <c r="B1015" s="197" t="s">
        <v>1523</v>
      </c>
      <c r="C1015" s="196" t="s">
        <v>1530</v>
      </c>
      <c r="D1015" s="196">
        <v>120.07</v>
      </c>
      <c r="E1015" s="196">
        <v>29.3</v>
      </c>
    </row>
    <row r="1016" spans="1:5" ht="15" customHeight="1">
      <c r="A1016" s="207" t="s">
        <v>1465</v>
      </c>
      <c r="B1016" s="197" t="s">
        <v>1523</v>
      </c>
      <c r="C1016" s="196" t="s">
        <v>1531</v>
      </c>
      <c r="D1016" s="196">
        <v>120.23</v>
      </c>
      <c r="E1016" s="196">
        <v>29.28</v>
      </c>
    </row>
    <row r="1017" spans="1:5" ht="15" customHeight="1">
      <c r="A1017" s="207" t="s">
        <v>1465</v>
      </c>
      <c r="B1017" s="197" t="s">
        <v>1523</v>
      </c>
      <c r="C1017" s="196" t="s">
        <v>1532</v>
      </c>
      <c r="D1017" s="196">
        <v>120.03</v>
      </c>
      <c r="E1017" s="196">
        <v>28.9</v>
      </c>
    </row>
    <row r="1018" spans="1:5" ht="15" customHeight="1">
      <c r="A1018" s="207" t="s">
        <v>1465</v>
      </c>
      <c r="B1018" s="197" t="s">
        <v>1533</v>
      </c>
      <c r="C1018" s="196" t="s">
        <v>1533</v>
      </c>
      <c r="D1018" s="196">
        <v>118.87</v>
      </c>
      <c r="E1018" s="196">
        <v>28.93</v>
      </c>
    </row>
    <row r="1019" spans="1:5" ht="15" customHeight="1">
      <c r="A1019" s="207" t="s">
        <v>1465</v>
      </c>
      <c r="B1019" s="197" t="s">
        <v>1533</v>
      </c>
      <c r="C1019" s="196" t="s">
        <v>1534</v>
      </c>
      <c r="D1019" s="196">
        <v>118.87</v>
      </c>
      <c r="E1019" s="196">
        <v>28.93</v>
      </c>
    </row>
    <row r="1020" spans="1:5" ht="15" customHeight="1">
      <c r="A1020" s="207" t="s">
        <v>1465</v>
      </c>
      <c r="B1020" s="197" t="s">
        <v>1533</v>
      </c>
      <c r="C1020" s="196" t="s">
        <v>1535</v>
      </c>
      <c r="D1020" s="196">
        <v>118.93</v>
      </c>
      <c r="E1020" s="196">
        <v>28.98</v>
      </c>
    </row>
    <row r="1021" spans="1:5" ht="15" customHeight="1">
      <c r="A1021" s="207" t="s">
        <v>1465</v>
      </c>
      <c r="B1021" s="197" t="s">
        <v>1533</v>
      </c>
      <c r="C1021" s="196" t="s">
        <v>1536</v>
      </c>
      <c r="D1021" s="196">
        <v>118.52</v>
      </c>
      <c r="E1021" s="196">
        <v>28.9</v>
      </c>
    </row>
    <row r="1022" spans="1:5" ht="15" customHeight="1">
      <c r="A1022" s="207" t="s">
        <v>1465</v>
      </c>
      <c r="B1022" s="197" t="s">
        <v>1533</v>
      </c>
      <c r="C1022" s="196" t="s">
        <v>1537</v>
      </c>
      <c r="D1022" s="196">
        <v>118.42</v>
      </c>
      <c r="E1022" s="196">
        <v>29.13</v>
      </c>
    </row>
    <row r="1023" spans="1:5" ht="15" customHeight="1">
      <c r="A1023" s="207" t="s">
        <v>1465</v>
      </c>
      <c r="B1023" s="197" t="s">
        <v>1533</v>
      </c>
      <c r="C1023" s="196" t="s">
        <v>1538</v>
      </c>
      <c r="D1023" s="196">
        <v>119.17</v>
      </c>
      <c r="E1023" s="196">
        <v>29.03</v>
      </c>
    </row>
    <row r="1024" spans="1:5" ht="15" customHeight="1">
      <c r="A1024" s="207" t="s">
        <v>1465</v>
      </c>
      <c r="B1024" s="197" t="s">
        <v>1533</v>
      </c>
      <c r="C1024" s="196" t="s">
        <v>1539</v>
      </c>
      <c r="D1024" s="196">
        <v>118.62</v>
      </c>
      <c r="E1024" s="196">
        <v>28.75</v>
      </c>
    </row>
    <row r="1025" spans="1:5" ht="15" customHeight="1">
      <c r="A1025" s="207" t="s">
        <v>1465</v>
      </c>
      <c r="B1025" s="197" t="s">
        <v>1540</v>
      </c>
      <c r="C1025" s="196" t="s">
        <v>1540</v>
      </c>
      <c r="D1025" s="196">
        <v>122.2</v>
      </c>
      <c r="E1025" s="196">
        <v>30</v>
      </c>
    </row>
    <row r="1026" spans="1:5" ht="15" customHeight="1">
      <c r="A1026" s="207" t="s">
        <v>1465</v>
      </c>
      <c r="B1026" s="197" t="s">
        <v>1540</v>
      </c>
      <c r="C1026" s="196" t="s">
        <v>1541</v>
      </c>
      <c r="D1026" s="196">
        <v>122.1</v>
      </c>
      <c r="E1026" s="196">
        <v>30.02</v>
      </c>
    </row>
    <row r="1027" spans="1:5" ht="15" customHeight="1">
      <c r="A1027" s="207" t="s">
        <v>1465</v>
      </c>
      <c r="B1027" s="197" t="s">
        <v>1540</v>
      </c>
      <c r="C1027" s="196" t="s">
        <v>1337</v>
      </c>
      <c r="D1027" s="196">
        <v>122.3</v>
      </c>
      <c r="E1027" s="196">
        <v>29.95</v>
      </c>
    </row>
    <row r="1028" spans="1:5" ht="15" customHeight="1">
      <c r="A1028" s="207" t="s">
        <v>1465</v>
      </c>
      <c r="B1028" s="197" t="s">
        <v>1540</v>
      </c>
      <c r="C1028" s="196" t="s">
        <v>1542</v>
      </c>
      <c r="D1028" s="196">
        <v>122.2</v>
      </c>
      <c r="E1028" s="196">
        <v>30.25</v>
      </c>
    </row>
    <row r="1029" spans="1:5" ht="15" customHeight="1">
      <c r="A1029" s="207" t="s">
        <v>1465</v>
      </c>
      <c r="B1029" s="197" t="s">
        <v>1540</v>
      </c>
      <c r="C1029" s="196" t="s">
        <v>1543</v>
      </c>
      <c r="D1029" s="196">
        <v>122.45</v>
      </c>
      <c r="E1029" s="196">
        <v>30.73</v>
      </c>
    </row>
    <row r="1030" spans="1:5" ht="15" customHeight="1">
      <c r="A1030" s="207" t="s">
        <v>1465</v>
      </c>
      <c r="B1030" s="197" t="s">
        <v>1544</v>
      </c>
      <c r="C1030" s="196" t="s">
        <v>1544</v>
      </c>
      <c r="D1030" s="196">
        <v>121.43</v>
      </c>
      <c r="E1030" s="196">
        <v>28.68</v>
      </c>
    </row>
    <row r="1031" spans="1:5" ht="15" customHeight="1">
      <c r="A1031" s="207" t="s">
        <v>1465</v>
      </c>
      <c r="B1031" s="197" t="s">
        <v>1544</v>
      </c>
      <c r="C1031" s="196" t="s">
        <v>1545</v>
      </c>
      <c r="D1031" s="196">
        <v>121.43</v>
      </c>
      <c r="E1031" s="196">
        <v>28.68</v>
      </c>
    </row>
    <row r="1032" spans="1:5" ht="15" customHeight="1">
      <c r="A1032" s="207" t="s">
        <v>1465</v>
      </c>
      <c r="B1032" s="197" t="s">
        <v>1544</v>
      </c>
      <c r="C1032" s="196" t="s">
        <v>1546</v>
      </c>
      <c r="D1032" s="196">
        <v>121.27</v>
      </c>
      <c r="E1032" s="196">
        <v>28.65</v>
      </c>
    </row>
    <row r="1033" spans="1:5" ht="15" customHeight="1">
      <c r="A1033" s="207" t="s">
        <v>1465</v>
      </c>
      <c r="B1033" s="197" t="s">
        <v>1544</v>
      </c>
      <c r="C1033" s="196" t="s">
        <v>1547</v>
      </c>
      <c r="D1033" s="196">
        <v>121.38</v>
      </c>
      <c r="E1033" s="196">
        <v>28.58</v>
      </c>
    </row>
    <row r="1034" spans="1:5" ht="15" customHeight="1">
      <c r="A1034" s="207" t="s">
        <v>1465</v>
      </c>
      <c r="B1034" s="197" t="s">
        <v>1544</v>
      </c>
      <c r="C1034" s="196" t="s">
        <v>1548</v>
      </c>
      <c r="D1034" s="196">
        <v>121.23</v>
      </c>
      <c r="E1034" s="196">
        <v>28.13</v>
      </c>
    </row>
    <row r="1035" spans="1:5" ht="15" customHeight="1">
      <c r="A1035" s="207" t="s">
        <v>1465</v>
      </c>
      <c r="B1035" s="197" t="s">
        <v>1544</v>
      </c>
      <c r="C1035" s="196" t="s">
        <v>1549</v>
      </c>
      <c r="D1035" s="196">
        <v>121.38</v>
      </c>
      <c r="E1035" s="196">
        <v>29.12</v>
      </c>
    </row>
    <row r="1036" spans="1:5" ht="15" customHeight="1">
      <c r="A1036" s="207" t="s">
        <v>1465</v>
      </c>
      <c r="B1036" s="197" t="s">
        <v>1544</v>
      </c>
      <c r="C1036" s="196" t="s">
        <v>1550</v>
      </c>
      <c r="D1036" s="196">
        <v>121.03</v>
      </c>
      <c r="E1036" s="196">
        <v>29.13</v>
      </c>
    </row>
    <row r="1037" spans="1:5" ht="15" customHeight="1">
      <c r="A1037" s="207" t="s">
        <v>1465</v>
      </c>
      <c r="B1037" s="197" t="s">
        <v>1544</v>
      </c>
      <c r="C1037" s="196" t="s">
        <v>1551</v>
      </c>
      <c r="D1037" s="196">
        <v>120.73</v>
      </c>
      <c r="E1037" s="196">
        <v>28.87</v>
      </c>
    </row>
    <row r="1038" spans="1:5" ht="15" customHeight="1">
      <c r="A1038" s="207" t="s">
        <v>1465</v>
      </c>
      <c r="B1038" s="197" t="s">
        <v>1544</v>
      </c>
      <c r="C1038" s="196" t="s">
        <v>1552</v>
      </c>
      <c r="D1038" s="196">
        <v>121.37</v>
      </c>
      <c r="E1038" s="196">
        <v>28.37</v>
      </c>
    </row>
    <row r="1039" spans="1:5" ht="15" customHeight="1">
      <c r="A1039" s="207" t="s">
        <v>1465</v>
      </c>
      <c r="B1039" s="197" t="s">
        <v>1544</v>
      </c>
      <c r="C1039" s="196" t="s">
        <v>1553</v>
      </c>
      <c r="D1039" s="196">
        <v>121.12</v>
      </c>
      <c r="E1039" s="196">
        <v>28.85</v>
      </c>
    </row>
    <row r="1040" spans="1:5" ht="15" customHeight="1">
      <c r="A1040" s="207" t="s">
        <v>1465</v>
      </c>
      <c r="B1040" s="197" t="s">
        <v>1554</v>
      </c>
      <c r="C1040" s="196" t="s">
        <v>1554</v>
      </c>
      <c r="D1040" s="196">
        <v>119.92</v>
      </c>
      <c r="E1040" s="196">
        <v>28.45</v>
      </c>
    </row>
    <row r="1041" spans="1:5" ht="15" customHeight="1">
      <c r="A1041" s="207" t="s">
        <v>1465</v>
      </c>
      <c r="B1041" s="197" t="s">
        <v>1554</v>
      </c>
      <c r="C1041" s="196" t="s">
        <v>1555</v>
      </c>
      <c r="D1041" s="196">
        <v>119.92</v>
      </c>
      <c r="E1041" s="196">
        <v>28.45</v>
      </c>
    </row>
    <row r="1042" spans="1:5" ht="15" customHeight="1">
      <c r="A1042" s="207" t="s">
        <v>1465</v>
      </c>
      <c r="B1042" s="197" t="s">
        <v>1554</v>
      </c>
      <c r="C1042" s="196" t="s">
        <v>1556</v>
      </c>
      <c r="D1042" s="196">
        <v>120.28</v>
      </c>
      <c r="E1042" s="196">
        <v>28.15</v>
      </c>
    </row>
    <row r="1043" spans="1:5" ht="15" customHeight="1">
      <c r="A1043" s="207" t="s">
        <v>1465</v>
      </c>
      <c r="B1043" s="197" t="s">
        <v>1554</v>
      </c>
      <c r="C1043" s="196" t="s">
        <v>1557</v>
      </c>
      <c r="D1043" s="196">
        <v>120.07</v>
      </c>
      <c r="E1043" s="196">
        <v>28.65</v>
      </c>
    </row>
    <row r="1044" spans="1:5" ht="15" customHeight="1">
      <c r="A1044" s="207" t="s">
        <v>1465</v>
      </c>
      <c r="B1044" s="197" t="s">
        <v>1554</v>
      </c>
      <c r="C1044" s="196" t="s">
        <v>1558</v>
      </c>
      <c r="D1044" s="196">
        <v>119.27</v>
      </c>
      <c r="E1044" s="196">
        <v>28.6</v>
      </c>
    </row>
    <row r="1045" spans="1:5" ht="15" customHeight="1">
      <c r="A1045" s="207" t="s">
        <v>1465</v>
      </c>
      <c r="B1045" s="197" t="s">
        <v>1554</v>
      </c>
      <c r="C1045" s="196" t="s">
        <v>1559</v>
      </c>
      <c r="D1045" s="196">
        <v>119.48</v>
      </c>
      <c r="E1045" s="196">
        <v>28.45</v>
      </c>
    </row>
    <row r="1046" spans="1:5" ht="15" customHeight="1">
      <c r="A1046" s="207" t="s">
        <v>1465</v>
      </c>
      <c r="B1046" s="197" t="s">
        <v>1554</v>
      </c>
      <c r="C1046" s="196" t="s">
        <v>1560</v>
      </c>
      <c r="D1046" s="196">
        <v>119.57</v>
      </c>
      <c r="E1046" s="196">
        <v>28.12</v>
      </c>
    </row>
    <row r="1047" spans="1:5" ht="15" customHeight="1">
      <c r="A1047" s="207" t="s">
        <v>1465</v>
      </c>
      <c r="B1047" s="197" t="s">
        <v>1554</v>
      </c>
      <c r="C1047" s="196" t="s">
        <v>1561</v>
      </c>
      <c r="D1047" s="196">
        <v>119.05</v>
      </c>
      <c r="E1047" s="196">
        <v>27.62</v>
      </c>
    </row>
    <row r="1048" spans="1:5" ht="15" customHeight="1">
      <c r="A1048" s="207" t="s">
        <v>1465</v>
      </c>
      <c r="B1048" s="197" t="s">
        <v>1554</v>
      </c>
      <c r="C1048" s="196" t="s">
        <v>1562</v>
      </c>
      <c r="D1048" s="196">
        <v>119.63</v>
      </c>
      <c r="E1048" s="196">
        <v>27.98</v>
      </c>
    </row>
    <row r="1049" spans="1:5" ht="15" customHeight="1">
      <c r="A1049" s="207" t="s">
        <v>1465</v>
      </c>
      <c r="B1049" s="197" t="s">
        <v>1554</v>
      </c>
      <c r="C1049" s="196" t="s">
        <v>1563</v>
      </c>
      <c r="D1049" s="196">
        <v>119.13</v>
      </c>
      <c r="E1049" s="196">
        <v>28.08</v>
      </c>
    </row>
    <row r="1050" spans="1:5" ht="15" customHeight="1">
      <c r="A1050" s="208" t="s">
        <v>1564</v>
      </c>
      <c r="B1050" s="197" t="s">
        <v>1565</v>
      </c>
      <c r="C1050" s="196" t="s">
        <v>1565</v>
      </c>
      <c r="D1050" s="196">
        <v>117.25</v>
      </c>
      <c r="E1050" s="196">
        <v>31.83</v>
      </c>
    </row>
    <row r="1051" spans="1:5" ht="15" customHeight="1">
      <c r="A1051" s="208" t="s">
        <v>1564</v>
      </c>
      <c r="B1051" s="197" t="s">
        <v>1565</v>
      </c>
      <c r="C1051" s="196" t="s">
        <v>1566</v>
      </c>
      <c r="D1051" s="196">
        <v>117.3</v>
      </c>
      <c r="E1051" s="196">
        <v>31.87</v>
      </c>
    </row>
    <row r="1052" spans="1:5" ht="15" customHeight="1">
      <c r="A1052" s="208" t="s">
        <v>1564</v>
      </c>
      <c r="B1052" s="197" t="s">
        <v>1565</v>
      </c>
      <c r="C1052" s="196" t="s">
        <v>1567</v>
      </c>
      <c r="D1052" s="196">
        <v>117.25</v>
      </c>
      <c r="E1052" s="196">
        <v>31.88</v>
      </c>
    </row>
    <row r="1053" spans="1:5" ht="15" customHeight="1">
      <c r="A1053" s="208" t="s">
        <v>1564</v>
      </c>
      <c r="B1053" s="197" t="s">
        <v>1565</v>
      </c>
      <c r="C1053" s="196" t="s">
        <v>1568</v>
      </c>
      <c r="D1053" s="196">
        <v>117.27</v>
      </c>
      <c r="E1053" s="196">
        <v>31.85</v>
      </c>
    </row>
    <row r="1054" spans="1:5" ht="15" customHeight="1">
      <c r="A1054" s="208" t="s">
        <v>1564</v>
      </c>
      <c r="B1054" s="197" t="s">
        <v>1565</v>
      </c>
      <c r="C1054" s="196" t="s">
        <v>1569</v>
      </c>
      <c r="D1054" s="196">
        <v>117.3</v>
      </c>
      <c r="E1054" s="196">
        <v>31.8</v>
      </c>
    </row>
    <row r="1055" spans="1:5" ht="15" customHeight="1">
      <c r="A1055" s="208" t="s">
        <v>1564</v>
      </c>
      <c r="B1055" s="197" t="s">
        <v>1565</v>
      </c>
      <c r="C1055" s="196" t="s">
        <v>1570</v>
      </c>
      <c r="D1055" s="196">
        <v>117.17</v>
      </c>
      <c r="E1055" s="196">
        <v>32.479999999999997</v>
      </c>
    </row>
    <row r="1056" spans="1:5" ht="15" customHeight="1">
      <c r="A1056" s="208" t="s">
        <v>1564</v>
      </c>
      <c r="B1056" s="197" t="s">
        <v>1565</v>
      </c>
      <c r="C1056" s="196" t="s">
        <v>1571</v>
      </c>
      <c r="D1056" s="196">
        <v>117.47</v>
      </c>
      <c r="E1056" s="196">
        <v>31.88</v>
      </c>
    </row>
    <row r="1057" spans="1:5" ht="15" customHeight="1">
      <c r="A1057" s="208" t="s">
        <v>1564</v>
      </c>
      <c r="B1057" s="197" t="s">
        <v>1565</v>
      </c>
      <c r="C1057" s="196" t="s">
        <v>1572</v>
      </c>
      <c r="D1057" s="196">
        <v>117.17</v>
      </c>
      <c r="E1057" s="196">
        <v>31.72</v>
      </c>
    </row>
    <row r="1058" spans="1:5" ht="15" customHeight="1">
      <c r="A1058" s="208" t="s">
        <v>1564</v>
      </c>
      <c r="B1058" s="197" t="s">
        <v>1573</v>
      </c>
      <c r="C1058" s="196" t="s">
        <v>1573</v>
      </c>
      <c r="D1058" s="196">
        <v>118.38</v>
      </c>
      <c r="E1058" s="196">
        <v>31.33</v>
      </c>
    </row>
    <row r="1059" spans="1:5" ht="15" customHeight="1">
      <c r="A1059" s="208" t="s">
        <v>1564</v>
      </c>
      <c r="B1059" s="197" t="s">
        <v>1573</v>
      </c>
      <c r="C1059" s="196" t="s">
        <v>1574</v>
      </c>
      <c r="D1059" s="196">
        <v>118.37</v>
      </c>
      <c r="E1059" s="196">
        <v>31.35</v>
      </c>
    </row>
    <row r="1060" spans="1:5" ht="15" customHeight="1">
      <c r="A1060" s="208" t="s">
        <v>1564</v>
      </c>
      <c r="B1060" s="197" t="s">
        <v>1573</v>
      </c>
      <c r="C1060" s="196" t="s">
        <v>1575</v>
      </c>
      <c r="D1060" s="196">
        <v>118.38</v>
      </c>
      <c r="E1060" s="196">
        <v>31.37</v>
      </c>
    </row>
    <row r="1061" spans="1:5" ht="15" customHeight="1">
      <c r="A1061" s="208" t="s">
        <v>1564</v>
      </c>
      <c r="B1061" s="197" t="s">
        <v>1573</v>
      </c>
      <c r="C1061" s="196" t="s">
        <v>1576</v>
      </c>
      <c r="D1061" s="196">
        <v>118.57</v>
      </c>
      <c r="E1061" s="196">
        <v>31.15</v>
      </c>
    </row>
    <row r="1062" spans="1:5" ht="15" customHeight="1">
      <c r="A1062" s="208" t="s">
        <v>1564</v>
      </c>
      <c r="B1062" s="197" t="s">
        <v>1573</v>
      </c>
      <c r="C1062" s="196" t="s">
        <v>1577</v>
      </c>
      <c r="D1062" s="196">
        <v>118.2</v>
      </c>
      <c r="E1062" s="196">
        <v>31.08</v>
      </c>
    </row>
    <row r="1063" spans="1:5" ht="15" customHeight="1">
      <c r="A1063" s="208" t="s">
        <v>1564</v>
      </c>
      <c r="B1063" s="197" t="s">
        <v>1573</v>
      </c>
      <c r="C1063" s="196" t="s">
        <v>1578</v>
      </c>
      <c r="D1063" s="196">
        <v>118.33</v>
      </c>
      <c r="E1063" s="196">
        <v>30.92</v>
      </c>
    </row>
    <row r="1064" spans="1:5" ht="15" customHeight="1">
      <c r="A1064" s="208" t="s">
        <v>1564</v>
      </c>
      <c r="B1064" s="197" t="s">
        <v>1579</v>
      </c>
      <c r="C1064" s="196" t="s">
        <v>1579</v>
      </c>
      <c r="D1064" s="196">
        <v>117.38</v>
      </c>
      <c r="E1064" s="196">
        <v>32.92</v>
      </c>
    </row>
    <row r="1065" spans="1:5" ht="15" customHeight="1">
      <c r="A1065" s="208" t="s">
        <v>1564</v>
      </c>
      <c r="B1065" s="197" t="s">
        <v>1579</v>
      </c>
      <c r="C1065" s="196" t="s">
        <v>1580</v>
      </c>
      <c r="D1065" s="196">
        <v>117.38</v>
      </c>
      <c r="E1065" s="196">
        <v>32.950000000000003</v>
      </c>
    </row>
    <row r="1066" spans="1:5" ht="15" customHeight="1">
      <c r="A1066" s="208" t="s">
        <v>1564</v>
      </c>
      <c r="B1066" s="197" t="s">
        <v>1579</v>
      </c>
      <c r="C1066" s="196" t="s">
        <v>1581</v>
      </c>
      <c r="D1066" s="196">
        <v>117.35</v>
      </c>
      <c r="E1066" s="196">
        <v>32.950000000000003</v>
      </c>
    </row>
    <row r="1067" spans="1:5" ht="15" customHeight="1">
      <c r="A1067" s="208" t="s">
        <v>1564</v>
      </c>
      <c r="B1067" s="197" t="s">
        <v>1579</v>
      </c>
      <c r="C1067" s="196" t="s">
        <v>1582</v>
      </c>
      <c r="D1067" s="196">
        <v>117.33</v>
      </c>
      <c r="E1067" s="196">
        <v>32.93</v>
      </c>
    </row>
    <row r="1068" spans="1:5" ht="15" customHeight="1">
      <c r="A1068" s="208" t="s">
        <v>1564</v>
      </c>
      <c r="B1068" s="197" t="s">
        <v>1579</v>
      </c>
      <c r="C1068" s="196" t="s">
        <v>1583</v>
      </c>
      <c r="D1068" s="196">
        <v>117.35</v>
      </c>
      <c r="E1068" s="196">
        <v>32.97</v>
      </c>
    </row>
    <row r="1069" spans="1:5" ht="15" customHeight="1">
      <c r="A1069" s="208" t="s">
        <v>1564</v>
      </c>
      <c r="B1069" s="197" t="s">
        <v>1579</v>
      </c>
      <c r="C1069" s="196" t="s">
        <v>1584</v>
      </c>
      <c r="D1069" s="196">
        <v>117.18</v>
      </c>
      <c r="E1069" s="196">
        <v>32.97</v>
      </c>
    </row>
    <row r="1070" spans="1:5" ht="15" customHeight="1">
      <c r="A1070" s="208" t="s">
        <v>1564</v>
      </c>
      <c r="B1070" s="197" t="s">
        <v>1579</v>
      </c>
      <c r="C1070" s="196" t="s">
        <v>1585</v>
      </c>
      <c r="D1070" s="196">
        <v>117.88</v>
      </c>
      <c r="E1070" s="196">
        <v>33.15</v>
      </c>
    </row>
    <row r="1071" spans="1:5" ht="15" customHeight="1">
      <c r="A1071" s="208" t="s">
        <v>1564</v>
      </c>
      <c r="B1071" s="197" t="s">
        <v>1579</v>
      </c>
      <c r="C1071" s="196" t="s">
        <v>1586</v>
      </c>
      <c r="D1071" s="196">
        <v>117.32</v>
      </c>
      <c r="E1071" s="196">
        <v>33.32</v>
      </c>
    </row>
    <row r="1072" spans="1:5" ht="15" customHeight="1">
      <c r="A1072" s="208" t="s">
        <v>1564</v>
      </c>
      <c r="B1072" s="197" t="s">
        <v>1587</v>
      </c>
      <c r="C1072" s="196" t="s">
        <v>1587</v>
      </c>
      <c r="D1072" s="196">
        <v>117</v>
      </c>
      <c r="E1072" s="196">
        <v>32.630000000000003</v>
      </c>
    </row>
    <row r="1073" spans="1:5" ht="15" customHeight="1">
      <c r="A1073" s="208" t="s">
        <v>1564</v>
      </c>
      <c r="B1073" s="197" t="s">
        <v>1587</v>
      </c>
      <c r="C1073" s="196" t="s">
        <v>1588</v>
      </c>
      <c r="D1073" s="196">
        <v>117.05</v>
      </c>
      <c r="E1073" s="196">
        <v>32.630000000000003</v>
      </c>
    </row>
    <row r="1074" spans="1:5" ht="15" customHeight="1">
      <c r="A1074" s="208" t="s">
        <v>1564</v>
      </c>
      <c r="B1074" s="197" t="s">
        <v>1587</v>
      </c>
      <c r="C1074" s="196" t="s">
        <v>1589</v>
      </c>
      <c r="D1074" s="196">
        <v>117</v>
      </c>
      <c r="E1074" s="196">
        <v>32.67</v>
      </c>
    </row>
    <row r="1075" spans="1:5" ht="15" customHeight="1">
      <c r="A1075" s="208" t="s">
        <v>1564</v>
      </c>
      <c r="B1075" s="197" t="s">
        <v>1587</v>
      </c>
      <c r="C1075" s="196" t="s">
        <v>1590</v>
      </c>
      <c r="D1075" s="196">
        <v>116.85</v>
      </c>
      <c r="E1075" s="196">
        <v>32.6</v>
      </c>
    </row>
    <row r="1076" spans="1:5" ht="15" customHeight="1">
      <c r="A1076" s="208" t="s">
        <v>1564</v>
      </c>
      <c r="B1076" s="197" t="s">
        <v>1587</v>
      </c>
      <c r="C1076" s="196" t="s">
        <v>1591</v>
      </c>
      <c r="D1076" s="196">
        <v>116.83</v>
      </c>
      <c r="E1076" s="196">
        <v>32.630000000000003</v>
      </c>
    </row>
    <row r="1077" spans="1:5" ht="15" customHeight="1">
      <c r="A1077" s="208" t="s">
        <v>1564</v>
      </c>
      <c r="B1077" s="197" t="s">
        <v>1587</v>
      </c>
      <c r="C1077" s="196" t="s">
        <v>1592</v>
      </c>
      <c r="D1077" s="196">
        <v>116.82</v>
      </c>
      <c r="E1077" s="196">
        <v>32.78</v>
      </c>
    </row>
    <row r="1078" spans="1:5" ht="15" customHeight="1">
      <c r="A1078" s="208" t="s">
        <v>1564</v>
      </c>
      <c r="B1078" s="197" t="s">
        <v>1587</v>
      </c>
      <c r="C1078" s="196" t="s">
        <v>1593</v>
      </c>
      <c r="D1078" s="196">
        <v>116.72</v>
      </c>
      <c r="E1078" s="196">
        <v>32.700000000000003</v>
      </c>
    </row>
    <row r="1079" spans="1:5" ht="15" customHeight="1">
      <c r="A1079" s="208" t="s">
        <v>1564</v>
      </c>
      <c r="B1079" s="197" t="s">
        <v>1594</v>
      </c>
      <c r="C1079" s="196" t="s">
        <v>1594</v>
      </c>
      <c r="D1079" s="196">
        <v>118.5</v>
      </c>
      <c r="E1079" s="196">
        <v>31.7</v>
      </c>
    </row>
    <row r="1080" spans="1:5" ht="15" customHeight="1">
      <c r="A1080" s="208" t="s">
        <v>1564</v>
      </c>
      <c r="B1080" s="197" t="s">
        <v>1594</v>
      </c>
      <c r="C1080" s="196" t="s">
        <v>1595</v>
      </c>
      <c r="D1080" s="196">
        <v>118.48</v>
      </c>
      <c r="E1080" s="196">
        <v>31.73</v>
      </c>
    </row>
    <row r="1081" spans="1:5" ht="15" customHeight="1">
      <c r="A1081" s="208" t="s">
        <v>1564</v>
      </c>
      <c r="B1081" s="197" t="s">
        <v>1594</v>
      </c>
      <c r="C1081" s="196" t="s">
        <v>1596</v>
      </c>
      <c r="D1081" s="196">
        <v>118.5</v>
      </c>
      <c r="E1081" s="196">
        <v>31.72</v>
      </c>
    </row>
    <row r="1082" spans="1:5" ht="15" customHeight="1">
      <c r="A1082" s="208" t="s">
        <v>1564</v>
      </c>
      <c r="B1082" s="197" t="s">
        <v>1594</v>
      </c>
      <c r="C1082" s="196" t="s">
        <v>1597</v>
      </c>
      <c r="D1082" s="196">
        <v>118.48</v>
      </c>
      <c r="E1082" s="196">
        <v>31.68</v>
      </c>
    </row>
    <row r="1083" spans="1:5" ht="15" customHeight="1">
      <c r="A1083" s="208" t="s">
        <v>1564</v>
      </c>
      <c r="B1083" s="197" t="s">
        <v>1594</v>
      </c>
      <c r="C1083" s="196" t="s">
        <v>1598</v>
      </c>
      <c r="D1083" s="196">
        <v>118.48</v>
      </c>
      <c r="E1083" s="196">
        <v>31.55</v>
      </c>
    </row>
    <row r="1084" spans="1:5" ht="15" customHeight="1">
      <c r="A1084" s="208" t="s">
        <v>1564</v>
      </c>
      <c r="B1084" s="197" t="s">
        <v>1599</v>
      </c>
      <c r="C1084" s="196" t="s">
        <v>1599</v>
      </c>
      <c r="D1084" s="196">
        <v>116.8</v>
      </c>
      <c r="E1084" s="196">
        <v>33.950000000000003</v>
      </c>
    </row>
    <row r="1085" spans="1:5" ht="15" customHeight="1">
      <c r="A1085" s="208" t="s">
        <v>1564</v>
      </c>
      <c r="B1085" s="197" t="s">
        <v>1599</v>
      </c>
      <c r="C1085" s="196" t="s">
        <v>1600</v>
      </c>
      <c r="D1085" s="196">
        <v>116.82</v>
      </c>
      <c r="E1085" s="196">
        <v>34</v>
      </c>
    </row>
    <row r="1086" spans="1:5" ht="15" customHeight="1">
      <c r="A1086" s="208" t="s">
        <v>1564</v>
      </c>
      <c r="B1086" s="197" t="s">
        <v>1599</v>
      </c>
      <c r="C1086" s="196" t="s">
        <v>1601</v>
      </c>
      <c r="D1086" s="196">
        <v>116.8</v>
      </c>
      <c r="E1086" s="196">
        <v>33.950000000000003</v>
      </c>
    </row>
    <row r="1087" spans="1:5" ht="15" customHeight="1">
      <c r="A1087" s="208" t="s">
        <v>1564</v>
      </c>
      <c r="B1087" s="197" t="s">
        <v>1599</v>
      </c>
      <c r="C1087" s="196" t="s">
        <v>1602</v>
      </c>
      <c r="D1087" s="196">
        <v>116.8</v>
      </c>
      <c r="E1087" s="196">
        <v>33.9</v>
      </c>
    </row>
    <row r="1088" spans="1:5" ht="15" customHeight="1">
      <c r="A1088" s="208" t="s">
        <v>1564</v>
      </c>
      <c r="B1088" s="197" t="s">
        <v>1599</v>
      </c>
      <c r="C1088" s="196" t="s">
        <v>1603</v>
      </c>
      <c r="D1088" s="196">
        <v>116.77</v>
      </c>
      <c r="E1088" s="196">
        <v>33.92</v>
      </c>
    </row>
    <row r="1089" spans="1:5" ht="15" customHeight="1">
      <c r="A1089" s="208" t="s">
        <v>1564</v>
      </c>
      <c r="B1089" s="197" t="s">
        <v>1604</v>
      </c>
      <c r="C1089" s="196" t="s">
        <v>1604</v>
      </c>
      <c r="D1089" s="196">
        <v>117.82</v>
      </c>
      <c r="E1089" s="196">
        <v>30.93</v>
      </c>
    </row>
    <row r="1090" spans="1:5" ht="15" customHeight="1">
      <c r="A1090" s="208" t="s">
        <v>1564</v>
      </c>
      <c r="B1090" s="197" t="s">
        <v>1604</v>
      </c>
      <c r="C1090" s="196" t="s">
        <v>1605</v>
      </c>
      <c r="D1090" s="196">
        <v>117.82</v>
      </c>
      <c r="E1090" s="196">
        <v>30.93</v>
      </c>
    </row>
    <row r="1091" spans="1:5" ht="15" customHeight="1">
      <c r="A1091" s="208" t="s">
        <v>1564</v>
      </c>
      <c r="B1091" s="197" t="s">
        <v>1604</v>
      </c>
      <c r="C1091" s="196" t="s">
        <v>1606</v>
      </c>
      <c r="D1091" s="196">
        <v>117.85</v>
      </c>
      <c r="E1091" s="196">
        <v>30.95</v>
      </c>
    </row>
    <row r="1092" spans="1:5" ht="15" customHeight="1">
      <c r="A1092" s="208" t="s">
        <v>1564</v>
      </c>
      <c r="B1092" s="197" t="s">
        <v>1604</v>
      </c>
      <c r="C1092" s="196" t="s">
        <v>812</v>
      </c>
      <c r="D1092" s="196">
        <v>117.78</v>
      </c>
      <c r="E1092" s="196">
        <v>30.92</v>
      </c>
    </row>
    <row r="1093" spans="1:5" ht="15" customHeight="1">
      <c r="A1093" s="208" t="s">
        <v>1564</v>
      </c>
      <c r="B1093" s="197" t="s">
        <v>1604</v>
      </c>
      <c r="C1093" s="196" t="s">
        <v>1607</v>
      </c>
      <c r="D1093" s="196">
        <v>117.78</v>
      </c>
      <c r="E1093" s="196">
        <v>30.95</v>
      </c>
    </row>
    <row r="1094" spans="1:5" ht="15" customHeight="1">
      <c r="A1094" s="208" t="s">
        <v>1564</v>
      </c>
      <c r="B1094" s="197" t="s">
        <v>1608</v>
      </c>
      <c r="C1094" s="196" t="s">
        <v>1608</v>
      </c>
      <c r="D1094" s="196">
        <v>117.05</v>
      </c>
      <c r="E1094" s="196">
        <v>30.53</v>
      </c>
    </row>
    <row r="1095" spans="1:5" ht="15" customHeight="1">
      <c r="A1095" s="208" t="s">
        <v>1564</v>
      </c>
      <c r="B1095" s="197" t="s">
        <v>1608</v>
      </c>
      <c r="C1095" s="196" t="s">
        <v>1609</v>
      </c>
      <c r="D1095" s="196">
        <v>117.05</v>
      </c>
      <c r="E1095" s="196">
        <v>30.5</v>
      </c>
    </row>
    <row r="1096" spans="1:5" ht="15" customHeight="1">
      <c r="A1096" s="208" t="s">
        <v>1564</v>
      </c>
      <c r="B1096" s="197" t="s">
        <v>1608</v>
      </c>
      <c r="C1096" s="196" t="s">
        <v>1610</v>
      </c>
      <c r="D1096" s="196">
        <v>117.03</v>
      </c>
      <c r="E1096" s="196">
        <v>30.52</v>
      </c>
    </row>
    <row r="1097" spans="1:5" ht="15" customHeight="1">
      <c r="A1097" s="208" t="s">
        <v>1564</v>
      </c>
      <c r="B1097" s="197" t="s">
        <v>1608</v>
      </c>
      <c r="C1097" s="196" t="s">
        <v>812</v>
      </c>
      <c r="D1097" s="196">
        <v>117.78</v>
      </c>
      <c r="E1097" s="196">
        <v>30.92</v>
      </c>
    </row>
    <row r="1098" spans="1:5" ht="15" customHeight="1">
      <c r="A1098" s="208" t="s">
        <v>1564</v>
      </c>
      <c r="B1098" s="197" t="s">
        <v>1608</v>
      </c>
      <c r="C1098" s="196" t="s">
        <v>1611</v>
      </c>
      <c r="D1098" s="196">
        <v>116.83</v>
      </c>
      <c r="E1098" s="196">
        <v>30.72</v>
      </c>
    </row>
    <row r="1099" spans="1:5" ht="15" customHeight="1">
      <c r="A1099" s="208" t="s">
        <v>1564</v>
      </c>
      <c r="B1099" s="197" t="s">
        <v>1608</v>
      </c>
      <c r="C1099" s="196" t="s">
        <v>1612</v>
      </c>
      <c r="D1099" s="196">
        <v>117.2</v>
      </c>
      <c r="E1099" s="196">
        <v>30.7</v>
      </c>
    </row>
    <row r="1100" spans="1:5" ht="15" customHeight="1">
      <c r="A1100" s="208" t="s">
        <v>1564</v>
      </c>
      <c r="B1100" s="197" t="s">
        <v>1608</v>
      </c>
      <c r="C1100" s="196" t="s">
        <v>1613</v>
      </c>
      <c r="D1100" s="196">
        <v>116.57</v>
      </c>
      <c r="E1100" s="196">
        <v>30.63</v>
      </c>
    </row>
    <row r="1101" spans="1:5" ht="15" customHeight="1">
      <c r="A1101" s="208" t="s">
        <v>1564</v>
      </c>
      <c r="B1101" s="197" t="s">
        <v>1608</v>
      </c>
      <c r="C1101" s="196" t="s">
        <v>1614</v>
      </c>
      <c r="D1101" s="196">
        <v>116.27</v>
      </c>
      <c r="E1101" s="196">
        <v>30.43</v>
      </c>
    </row>
    <row r="1102" spans="1:5" ht="15" customHeight="1">
      <c r="A1102" s="208" t="s">
        <v>1564</v>
      </c>
      <c r="B1102" s="197" t="s">
        <v>1608</v>
      </c>
      <c r="C1102" s="196" t="s">
        <v>1615</v>
      </c>
      <c r="D1102" s="196">
        <v>116.12</v>
      </c>
      <c r="E1102" s="196">
        <v>30.15</v>
      </c>
    </row>
    <row r="1103" spans="1:5" ht="15" customHeight="1">
      <c r="A1103" s="208" t="s">
        <v>1564</v>
      </c>
      <c r="B1103" s="197" t="s">
        <v>1608</v>
      </c>
      <c r="C1103" s="196" t="s">
        <v>1616</v>
      </c>
      <c r="D1103" s="196">
        <v>116.68</v>
      </c>
      <c r="E1103" s="196">
        <v>30.13</v>
      </c>
    </row>
    <row r="1104" spans="1:5" ht="15" customHeight="1">
      <c r="A1104" s="208" t="s">
        <v>1564</v>
      </c>
      <c r="B1104" s="197" t="s">
        <v>1608</v>
      </c>
      <c r="C1104" s="196" t="s">
        <v>1617</v>
      </c>
      <c r="D1104" s="196">
        <v>116.35</v>
      </c>
      <c r="E1104" s="196">
        <v>30.85</v>
      </c>
    </row>
    <row r="1105" spans="1:5" ht="15" customHeight="1">
      <c r="A1105" s="208" t="s">
        <v>1564</v>
      </c>
      <c r="B1105" s="197" t="s">
        <v>1608</v>
      </c>
      <c r="C1105" s="196" t="s">
        <v>1618</v>
      </c>
      <c r="D1105" s="196">
        <v>116.95</v>
      </c>
      <c r="E1105" s="196">
        <v>31.05</v>
      </c>
    </row>
    <row r="1106" spans="1:5" ht="15" customHeight="1">
      <c r="A1106" s="208" t="s">
        <v>1564</v>
      </c>
      <c r="B1106" s="197" t="s">
        <v>1619</v>
      </c>
      <c r="C1106" s="196" t="s">
        <v>1619</v>
      </c>
      <c r="D1106" s="196">
        <v>118.33</v>
      </c>
      <c r="E1106" s="196">
        <v>29.72</v>
      </c>
    </row>
    <row r="1107" spans="1:5" ht="15" customHeight="1">
      <c r="A1107" s="208" t="s">
        <v>1564</v>
      </c>
      <c r="B1107" s="197" t="s">
        <v>1619</v>
      </c>
      <c r="C1107" s="196" t="s">
        <v>1620</v>
      </c>
      <c r="D1107" s="196">
        <v>118.33</v>
      </c>
      <c r="E1107" s="196">
        <v>29.72</v>
      </c>
    </row>
    <row r="1108" spans="1:5" ht="15" customHeight="1">
      <c r="A1108" s="208" t="s">
        <v>1564</v>
      </c>
      <c r="B1108" s="197" t="s">
        <v>1619</v>
      </c>
      <c r="C1108" s="196" t="s">
        <v>1621</v>
      </c>
      <c r="D1108" s="196">
        <v>118.13</v>
      </c>
      <c r="E1108" s="196">
        <v>30.3</v>
      </c>
    </row>
    <row r="1109" spans="1:5" ht="15" customHeight="1">
      <c r="A1109" s="208" t="s">
        <v>1564</v>
      </c>
      <c r="B1109" s="197" t="s">
        <v>1619</v>
      </c>
      <c r="C1109" s="196" t="s">
        <v>1622</v>
      </c>
      <c r="D1109" s="196">
        <v>118.33</v>
      </c>
      <c r="E1109" s="196">
        <v>29.82</v>
      </c>
    </row>
    <row r="1110" spans="1:5" ht="15" customHeight="1">
      <c r="A1110" s="208" t="s">
        <v>1564</v>
      </c>
      <c r="B1110" s="197" t="s">
        <v>1619</v>
      </c>
      <c r="C1110" s="196" t="s">
        <v>1623</v>
      </c>
      <c r="D1110" s="196">
        <v>118.43</v>
      </c>
      <c r="E1110" s="196">
        <v>29.87</v>
      </c>
    </row>
    <row r="1111" spans="1:5" ht="15" customHeight="1">
      <c r="A1111" s="208" t="s">
        <v>1564</v>
      </c>
      <c r="B1111" s="197" t="s">
        <v>1619</v>
      </c>
      <c r="C1111" s="196" t="s">
        <v>1624</v>
      </c>
      <c r="D1111" s="196">
        <v>118.18</v>
      </c>
      <c r="E1111" s="196">
        <v>29.78</v>
      </c>
    </row>
    <row r="1112" spans="1:5" ht="15" customHeight="1">
      <c r="A1112" s="208" t="s">
        <v>1564</v>
      </c>
      <c r="B1112" s="197" t="s">
        <v>1619</v>
      </c>
      <c r="C1112" s="196" t="s">
        <v>1625</v>
      </c>
      <c r="D1112" s="196">
        <v>117.93</v>
      </c>
      <c r="E1112" s="196">
        <v>29.93</v>
      </c>
    </row>
    <row r="1113" spans="1:5" ht="15" customHeight="1">
      <c r="A1113" s="208" t="s">
        <v>1564</v>
      </c>
      <c r="B1113" s="197" t="s">
        <v>1619</v>
      </c>
      <c r="C1113" s="196" t="s">
        <v>1626</v>
      </c>
      <c r="D1113" s="196">
        <v>117.72</v>
      </c>
      <c r="E1113" s="196">
        <v>29.87</v>
      </c>
    </row>
    <row r="1114" spans="1:5" ht="15" customHeight="1">
      <c r="A1114" s="208" t="s">
        <v>1564</v>
      </c>
      <c r="B1114" s="197" t="s">
        <v>1627</v>
      </c>
      <c r="C1114" s="196" t="s">
        <v>1627</v>
      </c>
      <c r="D1114" s="196">
        <v>118.32</v>
      </c>
      <c r="E1114" s="196">
        <v>32.299999999999997</v>
      </c>
    </row>
    <row r="1115" spans="1:5" ht="15" customHeight="1">
      <c r="A1115" s="208" t="s">
        <v>1564</v>
      </c>
      <c r="B1115" s="197" t="s">
        <v>1627</v>
      </c>
      <c r="C1115" s="196" t="s">
        <v>1628</v>
      </c>
      <c r="D1115" s="196">
        <v>118.3</v>
      </c>
      <c r="E1115" s="196">
        <v>32.299999999999997</v>
      </c>
    </row>
    <row r="1116" spans="1:5" ht="15" customHeight="1">
      <c r="A1116" s="208" t="s">
        <v>1564</v>
      </c>
      <c r="B1116" s="197" t="s">
        <v>1627</v>
      </c>
      <c r="C1116" s="196" t="s">
        <v>1629</v>
      </c>
      <c r="D1116" s="196">
        <v>118.3</v>
      </c>
      <c r="E1116" s="196">
        <v>32.32</v>
      </c>
    </row>
    <row r="1117" spans="1:5" ht="15" customHeight="1">
      <c r="A1117" s="208" t="s">
        <v>1564</v>
      </c>
      <c r="B1117" s="197" t="s">
        <v>1627</v>
      </c>
      <c r="C1117" s="196" t="s">
        <v>1630</v>
      </c>
      <c r="D1117" s="196">
        <v>118.43</v>
      </c>
      <c r="E1117" s="196">
        <v>32.450000000000003</v>
      </c>
    </row>
    <row r="1118" spans="1:5" ht="15" customHeight="1">
      <c r="A1118" s="208" t="s">
        <v>1564</v>
      </c>
      <c r="B1118" s="197" t="s">
        <v>1627</v>
      </c>
      <c r="C1118" s="196" t="s">
        <v>1631</v>
      </c>
      <c r="D1118" s="196">
        <v>118.27</v>
      </c>
      <c r="E1118" s="196">
        <v>32.1</v>
      </c>
    </row>
    <row r="1119" spans="1:5" ht="15" customHeight="1">
      <c r="A1119" s="208" t="s">
        <v>1564</v>
      </c>
      <c r="B1119" s="197" t="s">
        <v>1627</v>
      </c>
      <c r="C1119" s="196" t="s">
        <v>1632</v>
      </c>
      <c r="D1119" s="196">
        <v>117.67</v>
      </c>
      <c r="E1119" s="196">
        <v>32.53</v>
      </c>
    </row>
    <row r="1120" spans="1:5" ht="15" customHeight="1">
      <c r="A1120" s="208" t="s">
        <v>1564</v>
      </c>
      <c r="B1120" s="197" t="s">
        <v>1627</v>
      </c>
      <c r="C1120" s="196" t="s">
        <v>1633</v>
      </c>
      <c r="D1120" s="196">
        <v>117.57</v>
      </c>
      <c r="E1120" s="196">
        <v>32.869999999999997</v>
      </c>
    </row>
    <row r="1121" spans="1:5" ht="15" customHeight="1">
      <c r="A1121" s="208" t="s">
        <v>1564</v>
      </c>
      <c r="B1121" s="197" t="s">
        <v>1627</v>
      </c>
      <c r="C1121" s="196" t="s">
        <v>1634</v>
      </c>
      <c r="D1121" s="196">
        <v>119</v>
      </c>
      <c r="E1121" s="196">
        <v>32.700000000000003</v>
      </c>
    </row>
    <row r="1122" spans="1:5" ht="15" customHeight="1">
      <c r="A1122" s="208" t="s">
        <v>1564</v>
      </c>
      <c r="B1122" s="197" t="s">
        <v>1627</v>
      </c>
      <c r="C1122" s="196" t="s">
        <v>1635</v>
      </c>
      <c r="D1122" s="196">
        <v>117.98</v>
      </c>
      <c r="E1122" s="196">
        <v>32.78</v>
      </c>
    </row>
    <row r="1123" spans="1:5" ht="15" customHeight="1">
      <c r="A1123" s="208" t="s">
        <v>1564</v>
      </c>
      <c r="B1123" s="197" t="s">
        <v>1636</v>
      </c>
      <c r="C1123" s="196" t="s">
        <v>1636</v>
      </c>
      <c r="D1123" s="196">
        <v>115.82</v>
      </c>
      <c r="E1123" s="196">
        <v>32.9</v>
      </c>
    </row>
    <row r="1124" spans="1:5" ht="15" customHeight="1">
      <c r="A1124" s="208" t="s">
        <v>1564</v>
      </c>
      <c r="B1124" s="197" t="s">
        <v>1636</v>
      </c>
      <c r="C1124" s="196" t="s">
        <v>1637</v>
      </c>
      <c r="D1124" s="196">
        <v>115.8</v>
      </c>
      <c r="E1124" s="196">
        <v>32.880000000000003</v>
      </c>
    </row>
    <row r="1125" spans="1:5" ht="15" customHeight="1">
      <c r="A1125" s="208" t="s">
        <v>1564</v>
      </c>
      <c r="B1125" s="197" t="s">
        <v>1636</v>
      </c>
      <c r="C1125" s="196" t="s">
        <v>1638</v>
      </c>
      <c r="D1125" s="196">
        <v>115.85</v>
      </c>
      <c r="E1125" s="196">
        <v>32.92</v>
      </c>
    </row>
    <row r="1126" spans="1:5" ht="15" customHeight="1">
      <c r="A1126" s="208" t="s">
        <v>1564</v>
      </c>
      <c r="B1126" s="197" t="s">
        <v>1636</v>
      </c>
      <c r="C1126" s="196" t="s">
        <v>1639</v>
      </c>
      <c r="D1126" s="196">
        <v>115.8</v>
      </c>
      <c r="E1126" s="196">
        <v>32.93</v>
      </c>
    </row>
    <row r="1127" spans="1:5" ht="15" customHeight="1">
      <c r="A1127" s="208" t="s">
        <v>1564</v>
      </c>
      <c r="B1127" s="197" t="s">
        <v>1636</v>
      </c>
      <c r="C1127" s="196" t="s">
        <v>1640</v>
      </c>
      <c r="D1127" s="196">
        <v>115.25</v>
      </c>
      <c r="E1127" s="196">
        <v>33.07</v>
      </c>
    </row>
    <row r="1128" spans="1:5" ht="15" customHeight="1">
      <c r="A1128" s="208" t="s">
        <v>1564</v>
      </c>
      <c r="B1128" s="197" t="s">
        <v>1636</v>
      </c>
      <c r="C1128" s="196" t="s">
        <v>1641</v>
      </c>
      <c r="D1128" s="196">
        <v>115.62</v>
      </c>
      <c r="E1128" s="196">
        <v>33.17</v>
      </c>
    </row>
    <row r="1129" spans="1:5" ht="15" customHeight="1">
      <c r="A1129" s="208" t="s">
        <v>1564</v>
      </c>
      <c r="B1129" s="197" t="s">
        <v>1636</v>
      </c>
      <c r="C1129" s="196" t="s">
        <v>1642</v>
      </c>
      <c r="D1129" s="196">
        <v>115.58</v>
      </c>
      <c r="E1129" s="196">
        <v>32.630000000000003</v>
      </c>
    </row>
    <row r="1130" spans="1:5" ht="15" customHeight="1">
      <c r="A1130" s="208" t="s">
        <v>1564</v>
      </c>
      <c r="B1130" s="197" t="s">
        <v>1636</v>
      </c>
      <c r="C1130" s="196" t="s">
        <v>1643</v>
      </c>
      <c r="D1130" s="196">
        <v>116.27</v>
      </c>
      <c r="E1130" s="196">
        <v>32.630000000000003</v>
      </c>
    </row>
    <row r="1131" spans="1:5" ht="15" customHeight="1">
      <c r="A1131" s="208" t="s">
        <v>1564</v>
      </c>
      <c r="B1131" s="197" t="s">
        <v>1644</v>
      </c>
      <c r="C1131" s="196" t="s">
        <v>1644</v>
      </c>
      <c r="D1131" s="196">
        <v>116.98</v>
      </c>
      <c r="E1131" s="196">
        <v>33.630000000000003</v>
      </c>
    </row>
    <row r="1132" spans="1:5" ht="15" customHeight="1">
      <c r="A1132" s="208" t="s">
        <v>1564</v>
      </c>
      <c r="B1132" s="197" t="s">
        <v>1644</v>
      </c>
      <c r="C1132" s="196" t="s">
        <v>1645</v>
      </c>
      <c r="D1132" s="196">
        <v>116.97</v>
      </c>
      <c r="E1132" s="196">
        <v>33.630000000000003</v>
      </c>
    </row>
    <row r="1133" spans="1:5" ht="15" customHeight="1">
      <c r="A1133" s="208" t="s">
        <v>1564</v>
      </c>
      <c r="B1133" s="197" t="s">
        <v>1644</v>
      </c>
      <c r="C1133" s="196" t="s">
        <v>1646</v>
      </c>
      <c r="D1133" s="196">
        <v>116.35</v>
      </c>
      <c r="E1133" s="196">
        <v>34.42</v>
      </c>
    </row>
    <row r="1134" spans="1:5" ht="15" customHeight="1">
      <c r="A1134" s="208" t="s">
        <v>1564</v>
      </c>
      <c r="B1134" s="197" t="s">
        <v>1644</v>
      </c>
      <c r="C1134" s="196" t="s">
        <v>1647</v>
      </c>
      <c r="D1134" s="196">
        <v>116.93</v>
      </c>
      <c r="E1134" s="196">
        <v>34.18</v>
      </c>
    </row>
    <row r="1135" spans="1:5" ht="15" customHeight="1">
      <c r="A1135" s="208" t="s">
        <v>1564</v>
      </c>
      <c r="B1135" s="197" t="s">
        <v>1644</v>
      </c>
      <c r="C1135" s="196" t="s">
        <v>1648</v>
      </c>
      <c r="D1135" s="196">
        <v>117.55</v>
      </c>
      <c r="E1135" s="196">
        <v>33.549999999999997</v>
      </c>
    </row>
    <row r="1136" spans="1:5" ht="15" customHeight="1">
      <c r="A1136" s="208" t="s">
        <v>1564</v>
      </c>
      <c r="B1136" s="197" t="s">
        <v>1644</v>
      </c>
      <c r="C1136" s="196" t="s">
        <v>1649</v>
      </c>
      <c r="D1136" s="196">
        <v>117.88</v>
      </c>
      <c r="E1136" s="196">
        <v>33.479999999999997</v>
      </c>
    </row>
    <row r="1137" spans="1:5" ht="15" customHeight="1">
      <c r="A1137" s="208" t="s">
        <v>1564</v>
      </c>
      <c r="B1137" s="197" t="s">
        <v>1650</v>
      </c>
      <c r="C1137" s="196" t="s">
        <v>1650</v>
      </c>
      <c r="D1137" s="196">
        <v>117.87</v>
      </c>
      <c r="E1137" s="196">
        <v>31.6</v>
      </c>
    </row>
    <row r="1138" spans="1:5" ht="15" customHeight="1">
      <c r="A1138" s="208" t="s">
        <v>1564</v>
      </c>
      <c r="B1138" s="197" t="s">
        <v>1650</v>
      </c>
      <c r="C1138" s="196" t="s">
        <v>1651</v>
      </c>
      <c r="D1138" s="196">
        <v>117.85</v>
      </c>
      <c r="E1138" s="196">
        <v>31.6</v>
      </c>
    </row>
    <row r="1139" spans="1:5" ht="15" customHeight="1">
      <c r="A1139" s="208" t="s">
        <v>1564</v>
      </c>
      <c r="B1139" s="197" t="s">
        <v>1650</v>
      </c>
      <c r="C1139" s="196" t="s">
        <v>1652</v>
      </c>
      <c r="D1139" s="196">
        <v>117.28</v>
      </c>
      <c r="E1139" s="196">
        <v>31.25</v>
      </c>
    </row>
    <row r="1140" spans="1:5" ht="15" customHeight="1">
      <c r="A1140" s="208" t="s">
        <v>1564</v>
      </c>
      <c r="B1140" s="197" t="s">
        <v>1650</v>
      </c>
      <c r="C1140" s="196" t="s">
        <v>1653</v>
      </c>
      <c r="D1140" s="196">
        <v>117.92</v>
      </c>
      <c r="E1140" s="196">
        <v>31.3</v>
      </c>
    </row>
    <row r="1141" spans="1:5" ht="15" customHeight="1">
      <c r="A1141" s="208" t="s">
        <v>1564</v>
      </c>
      <c r="B1141" s="197" t="s">
        <v>1650</v>
      </c>
      <c r="C1141" s="196" t="s">
        <v>1654</v>
      </c>
      <c r="D1141" s="196">
        <v>118.1</v>
      </c>
      <c r="E1141" s="196">
        <v>31.72</v>
      </c>
    </row>
    <row r="1142" spans="1:5" ht="15" customHeight="1">
      <c r="A1142" s="208" t="s">
        <v>1564</v>
      </c>
      <c r="B1142" s="197" t="s">
        <v>1650</v>
      </c>
      <c r="C1142" s="196" t="s">
        <v>1655</v>
      </c>
      <c r="D1142" s="196">
        <v>118.37</v>
      </c>
      <c r="E1142" s="196">
        <v>31.72</v>
      </c>
    </row>
    <row r="1143" spans="1:5" ht="15" customHeight="1">
      <c r="A1143" s="208" t="s">
        <v>1564</v>
      </c>
      <c r="B1143" s="197" t="s">
        <v>1656</v>
      </c>
      <c r="C1143" s="196" t="s">
        <v>1656</v>
      </c>
      <c r="D1143" s="196">
        <v>116.5</v>
      </c>
      <c r="E1143" s="196">
        <v>31.77</v>
      </c>
    </row>
    <row r="1144" spans="1:5" ht="15" customHeight="1">
      <c r="A1144" s="208" t="s">
        <v>1564</v>
      </c>
      <c r="B1144" s="197" t="s">
        <v>1656</v>
      </c>
      <c r="C1144" s="196" t="s">
        <v>1657</v>
      </c>
      <c r="D1144" s="196">
        <v>116.5</v>
      </c>
      <c r="E1144" s="196">
        <v>31.77</v>
      </c>
    </row>
    <row r="1145" spans="1:5" ht="15" customHeight="1">
      <c r="A1145" s="208" t="s">
        <v>1564</v>
      </c>
      <c r="B1145" s="197" t="s">
        <v>1656</v>
      </c>
      <c r="C1145" s="196" t="s">
        <v>1658</v>
      </c>
      <c r="D1145" s="196">
        <v>116.48</v>
      </c>
      <c r="E1145" s="196">
        <v>31.77</v>
      </c>
    </row>
    <row r="1146" spans="1:5" ht="15" customHeight="1">
      <c r="A1146" s="208" t="s">
        <v>1564</v>
      </c>
      <c r="B1146" s="197" t="s">
        <v>1656</v>
      </c>
      <c r="C1146" s="196" t="s">
        <v>1659</v>
      </c>
      <c r="D1146" s="196">
        <v>116.78</v>
      </c>
      <c r="E1146" s="196">
        <v>32.58</v>
      </c>
    </row>
    <row r="1147" spans="1:5" ht="15" customHeight="1">
      <c r="A1147" s="208" t="s">
        <v>1564</v>
      </c>
      <c r="B1147" s="197" t="s">
        <v>1656</v>
      </c>
      <c r="C1147" s="196" t="s">
        <v>1660</v>
      </c>
      <c r="D1147" s="196">
        <v>116.27</v>
      </c>
      <c r="E1147" s="196">
        <v>32.33</v>
      </c>
    </row>
    <row r="1148" spans="1:5" ht="15" customHeight="1">
      <c r="A1148" s="208" t="s">
        <v>1564</v>
      </c>
      <c r="B1148" s="197" t="s">
        <v>1656</v>
      </c>
      <c r="C1148" s="196" t="s">
        <v>1661</v>
      </c>
      <c r="D1148" s="196">
        <v>116.93</v>
      </c>
      <c r="E1148" s="196">
        <v>31.47</v>
      </c>
    </row>
    <row r="1149" spans="1:5" ht="15" customHeight="1">
      <c r="A1149" s="208" t="s">
        <v>1564</v>
      </c>
      <c r="B1149" s="197" t="s">
        <v>1656</v>
      </c>
      <c r="C1149" s="196" t="s">
        <v>1662</v>
      </c>
      <c r="D1149" s="196">
        <v>115.92</v>
      </c>
      <c r="E1149" s="196">
        <v>31.72</v>
      </c>
    </row>
    <row r="1150" spans="1:5" ht="15" customHeight="1">
      <c r="A1150" s="208" t="s">
        <v>1564</v>
      </c>
      <c r="B1150" s="197" t="s">
        <v>1656</v>
      </c>
      <c r="C1150" s="196" t="s">
        <v>1663</v>
      </c>
      <c r="D1150" s="196">
        <v>116.33</v>
      </c>
      <c r="E1150" s="196">
        <v>31.4</v>
      </c>
    </row>
    <row r="1151" spans="1:5" ht="15" customHeight="1">
      <c r="A1151" s="208" t="s">
        <v>1564</v>
      </c>
      <c r="B1151" s="197" t="s">
        <v>1664</v>
      </c>
      <c r="C1151" s="196" t="s">
        <v>1664</v>
      </c>
      <c r="D1151" s="196">
        <v>115.78</v>
      </c>
      <c r="E1151" s="196">
        <v>33.85</v>
      </c>
    </row>
    <row r="1152" spans="1:5" ht="15" customHeight="1">
      <c r="A1152" s="208" t="s">
        <v>1564</v>
      </c>
      <c r="B1152" s="197" t="s">
        <v>1664</v>
      </c>
      <c r="C1152" s="196" t="s">
        <v>1665</v>
      </c>
      <c r="D1152" s="196">
        <v>115.77</v>
      </c>
      <c r="E1152" s="196">
        <v>33.880000000000003</v>
      </c>
    </row>
    <row r="1153" spans="1:5" ht="15" customHeight="1">
      <c r="A1153" s="208" t="s">
        <v>1564</v>
      </c>
      <c r="B1153" s="197" t="s">
        <v>1664</v>
      </c>
      <c r="C1153" s="196" t="s">
        <v>1666</v>
      </c>
      <c r="D1153" s="196">
        <v>116.22</v>
      </c>
      <c r="E1153" s="196">
        <v>33.520000000000003</v>
      </c>
    </row>
    <row r="1154" spans="1:5" ht="15" customHeight="1">
      <c r="A1154" s="208" t="s">
        <v>1564</v>
      </c>
      <c r="B1154" s="197" t="s">
        <v>1664</v>
      </c>
      <c r="C1154" s="196" t="s">
        <v>1667</v>
      </c>
      <c r="D1154" s="196">
        <v>116.57</v>
      </c>
      <c r="E1154" s="196">
        <v>33.270000000000003</v>
      </c>
    </row>
    <row r="1155" spans="1:5" ht="15" customHeight="1">
      <c r="A1155" s="208" t="s">
        <v>1564</v>
      </c>
      <c r="B1155" s="197" t="s">
        <v>1664</v>
      </c>
      <c r="C1155" s="196" t="s">
        <v>1668</v>
      </c>
      <c r="D1155" s="196">
        <v>116.2</v>
      </c>
      <c r="E1155" s="196">
        <v>33.15</v>
      </c>
    </row>
    <row r="1156" spans="1:5" ht="15" customHeight="1">
      <c r="A1156" s="208" t="s">
        <v>1564</v>
      </c>
      <c r="B1156" s="197" t="s">
        <v>1669</v>
      </c>
      <c r="C1156" s="196" t="s">
        <v>1669</v>
      </c>
      <c r="D1156" s="196">
        <v>117.48</v>
      </c>
      <c r="E1156" s="196">
        <v>30.67</v>
      </c>
    </row>
    <row r="1157" spans="1:5" ht="15" customHeight="1">
      <c r="A1157" s="208" t="s">
        <v>1564</v>
      </c>
      <c r="B1157" s="197" t="s">
        <v>1669</v>
      </c>
      <c r="C1157" s="196" t="s">
        <v>1670</v>
      </c>
      <c r="D1157" s="196">
        <v>117.48</v>
      </c>
      <c r="E1157" s="196">
        <v>30.65</v>
      </c>
    </row>
    <row r="1158" spans="1:5" ht="15" customHeight="1">
      <c r="A1158" s="208" t="s">
        <v>1564</v>
      </c>
      <c r="B1158" s="197" t="s">
        <v>1669</v>
      </c>
      <c r="C1158" s="196" t="s">
        <v>1671</v>
      </c>
      <c r="D1158" s="196">
        <v>117.02</v>
      </c>
      <c r="E1158" s="196">
        <v>30.1</v>
      </c>
    </row>
    <row r="1159" spans="1:5" ht="15" customHeight="1">
      <c r="A1159" s="208" t="s">
        <v>1564</v>
      </c>
      <c r="B1159" s="197" t="s">
        <v>1669</v>
      </c>
      <c r="C1159" s="196" t="s">
        <v>1672</v>
      </c>
      <c r="D1159" s="196">
        <v>117.48</v>
      </c>
      <c r="E1159" s="196">
        <v>30.22</v>
      </c>
    </row>
    <row r="1160" spans="1:5" ht="15" customHeight="1">
      <c r="A1160" s="208" t="s">
        <v>1564</v>
      </c>
      <c r="B1160" s="197" t="s">
        <v>1669</v>
      </c>
      <c r="C1160" s="196" t="s">
        <v>1673</v>
      </c>
      <c r="D1160" s="196">
        <v>117.85</v>
      </c>
      <c r="E1160" s="196">
        <v>30.65</v>
      </c>
    </row>
    <row r="1161" spans="1:5" ht="15" customHeight="1">
      <c r="A1161" s="208" t="s">
        <v>1564</v>
      </c>
      <c r="B1161" s="197" t="s">
        <v>1674</v>
      </c>
      <c r="C1161" s="196" t="s">
        <v>1674</v>
      </c>
      <c r="D1161" s="196">
        <v>118.75</v>
      </c>
      <c r="E1161" s="196">
        <v>30.95</v>
      </c>
    </row>
    <row r="1162" spans="1:5" ht="15" customHeight="1">
      <c r="A1162" s="208" t="s">
        <v>1564</v>
      </c>
      <c r="B1162" s="197" t="s">
        <v>1674</v>
      </c>
      <c r="C1162" s="196" t="s">
        <v>1675</v>
      </c>
      <c r="D1162" s="196">
        <v>118.75</v>
      </c>
      <c r="E1162" s="196">
        <v>30.95</v>
      </c>
    </row>
    <row r="1163" spans="1:5" ht="15" customHeight="1">
      <c r="A1163" s="208" t="s">
        <v>1564</v>
      </c>
      <c r="B1163" s="197" t="s">
        <v>1674</v>
      </c>
      <c r="C1163" s="196" t="s">
        <v>1676</v>
      </c>
      <c r="D1163" s="196">
        <v>119.17</v>
      </c>
      <c r="E1163" s="196">
        <v>31.13</v>
      </c>
    </row>
    <row r="1164" spans="1:5" ht="15" customHeight="1">
      <c r="A1164" s="208" t="s">
        <v>1564</v>
      </c>
      <c r="B1164" s="197" t="s">
        <v>1674</v>
      </c>
      <c r="C1164" s="196" t="s">
        <v>1677</v>
      </c>
      <c r="D1164" s="196">
        <v>119.42</v>
      </c>
      <c r="E1164" s="196">
        <v>30.9</v>
      </c>
    </row>
    <row r="1165" spans="1:5" ht="15" customHeight="1">
      <c r="A1165" s="208" t="s">
        <v>1564</v>
      </c>
      <c r="B1165" s="197" t="s">
        <v>1674</v>
      </c>
      <c r="C1165" s="196" t="s">
        <v>1678</v>
      </c>
      <c r="D1165" s="196">
        <v>118.4</v>
      </c>
      <c r="E1165" s="196">
        <v>30.7</v>
      </c>
    </row>
    <row r="1166" spans="1:5" ht="15" customHeight="1">
      <c r="A1166" s="208" t="s">
        <v>1564</v>
      </c>
      <c r="B1166" s="197" t="s">
        <v>1674</v>
      </c>
      <c r="C1166" s="196" t="s">
        <v>1679</v>
      </c>
      <c r="D1166" s="196">
        <v>118.6</v>
      </c>
      <c r="E1166" s="196">
        <v>30.07</v>
      </c>
    </row>
    <row r="1167" spans="1:5" ht="15" customHeight="1">
      <c r="A1167" s="208" t="s">
        <v>1564</v>
      </c>
      <c r="B1167" s="197" t="s">
        <v>1674</v>
      </c>
      <c r="C1167" s="196" t="s">
        <v>1680</v>
      </c>
      <c r="D1167" s="196">
        <v>118.53</v>
      </c>
      <c r="E1167" s="196">
        <v>30.28</v>
      </c>
    </row>
    <row r="1168" spans="1:5" ht="15" customHeight="1">
      <c r="A1168" s="208" t="s">
        <v>1564</v>
      </c>
      <c r="B1168" s="197" t="s">
        <v>1674</v>
      </c>
      <c r="C1168" s="196" t="s">
        <v>1681</v>
      </c>
      <c r="D1168" s="196">
        <v>118.98</v>
      </c>
      <c r="E1168" s="196">
        <v>30.63</v>
      </c>
    </row>
    <row r="1169" spans="1:5" ht="15" customHeight="1">
      <c r="A1169" s="209" t="s">
        <v>1682</v>
      </c>
      <c r="B1169" s="197" t="s">
        <v>1683</v>
      </c>
      <c r="C1169" s="196" t="s">
        <v>1683</v>
      </c>
      <c r="D1169" s="196">
        <v>119.3</v>
      </c>
      <c r="E1169" s="196">
        <v>26.08</v>
      </c>
    </row>
    <row r="1170" spans="1:5" ht="15" customHeight="1">
      <c r="A1170" s="209" t="s">
        <v>1682</v>
      </c>
      <c r="B1170" s="197" t="s">
        <v>1683</v>
      </c>
      <c r="C1170" s="196" t="s">
        <v>1356</v>
      </c>
      <c r="D1170" s="196">
        <v>119.3</v>
      </c>
      <c r="E1170" s="196">
        <v>26.08</v>
      </c>
    </row>
    <row r="1171" spans="1:5" ht="15" customHeight="1">
      <c r="A1171" s="209" t="s">
        <v>1682</v>
      </c>
      <c r="B1171" s="197" t="s">
        <v>1683</v>
      </c>
      <c r="C1171" s="196" t="s">
        <v>1684</v>
      </c>
      <c r="D1171" s="196">
        <v>119.3</v>
      </c>
      <c r="E1171" s="196">
        <v>26.07</v>
      </c>
    </row>
    <row r="1172" spans="1:5" ht="15" customHeight="1">
      <c r="A1172" s="209" t="s">
        <v>1682</v>
      </c>
      <c r="B1172" s="197" t="s">
        <v>1683</v>
      </c>
      <c r="C1172" s="196" t="s">
        <v>1685</v>
      </c>
      <c r="D1172" s="196">
        <v>119.32</v>
      </c>
      <c r="E1172" s="196">
        <v>26.05</v>
      </c>
    </row>
    <row r="1173" spans="1:5" ht="15" customHeight="1">
      <c r="A1173" s="209" t="s">
        <v>1682</v>
      </c>
      <c r="B1173" s="197" t="s">
        <v>1683</v>
      </c>
      <c r="C1173" s="196" t="s">
        <v>1686</v>
      </c>
      <c r="D1173" s="196">
        <v>119.45</v>
      </c>
      <c r="E1173" s="196">
        <v>26</v>
      </c>
    </row>
    <row r="1174" spans="1:5" ht="15" customHeight="1">
      <c r="A1174" s="209" t="s">
        <v>1682</v>
      </c>
      <c r="B1174" s="197" t="s">
        <v>1683</v>
      </c>
      <c r="C1174" s="196" t="s">
        <v>1687</v>
      </c>
      <c r="D1174" s="196">
        <v>119.32</v>
      </c>
      <c r="E1174" s="196">
        <v>26.08</v>
      </c>
    </row>
    <row r="1175" spans="1:5" ht="15" customHeight="1">
      <c r="A1175" s="209" t="s">
        <v>1682</v>
      </c>
      <c r="B1175" s="197" t="s">
        <v>1683</v>
      </c>
      <c r="C1175" s="196" t="s">
        <v>1688</v>
      </c>
      <c r="D1175" s="196">
        <v>119.13</v>
      </c>
      <c r="E1175" s="196">
        <v>26.15</v>
      </c>
    </row>
    <row r="1176" spans="1:5" ht="15" customHeight="1">
      <c r="A1176" s="209" t="s">
        <v>1682</v>
      </c>
      <c r="B1176" s="197" t="s">
        <v>1683</v>
      </c>
      <c r="C1176" s="196" t="s">
        <v>1689</v>
      </c>
      <c r="D1176" s="196">
        <v>119.53</v>
      </c>
      <c r="E1176" s="196">
        <v>26.2</v>
      </c>
    </row>
    <row r="1177" spans="1:5" ht="15" customHeight="1">
      <c r="A1177" s="209" t="s">
        <v>1682</v>
      </c>
      <c r="B1177" s="197" t="s">
        <v>1683</v>
      </c>
      <c r="C1177" s="196" t="s">
        <v>1690</v>
      </c>
      <c r="D1177" s="196">
        <v>119.55</v>
      </c>
      <c r="E1177" s="196">
        <v>26.48</v>
      </c>
    </row>
    <row r="1178" spans="1:5" ht="15" customHeight="1">
      <c r="A1178" s="209" t="s">
        <v>1682</v>
      </c>
      <c r="B1178" s="197" t="s">
        <v>1683</v>
      </c>
      <c r="C1178" s="196" t="s">
        <v>1691</v>
      </c>
      <c r="D1178" s="196">
        <v>118.85</v>
      </c>
      <c r="E1178" s="196">
        <v>26.22</v>
      </c>
    </row>
    <row r="1179" spans="1:5" ht="15" customHeight="1">
      <c r="A1179" s="209" t="s">
        <v>1682</v>
      </c>
      <c r="B1179" s="197" t="s">
        <v>1683</v>
      </c>
      <c r="C1179" s="196" t="s">
        <v>1692</v>
      </c>
      <c r="D1179" s="196">
        <v>118.93</v>
      </c>
      <c r="E1179" s="196">
        <v>25.87</v>
      </c>
    </row>
    <row r="1180" spans="1:5" ht="15" customHeight="1">
      <c r="A1180" s="209" t="s">
        <v>1682</v>
      </c>
      <c r="B1180" s="197" t="s">
        <v>1683</v>
      </c>
      <c r="C1180" s="196" t="s">
        <v>1693</v>
      </c>
      <c r="D1180" s="196">
        <v>119.78</v>
      </c>
      <c r="E1180" s="196">
        <v>25.52</v>
      </c>
    </row>
    <row r="1181" spans="1:5" ht="15" customHeight="1">
      <c r="A1181" s="209" t="s">
        <v>1682</v>
      </c>
      <c r="B1181" s="197" t="s">
        <v>1683</v>
      </c>
      <c r="C1181" s="196" t="s">
        <v>1694</v>
      </c>
      <c r="D1181" s="196">
        <v>119.38</v>
      </c>
      <c r="E1181" s="196">
        <v>25.72</v>
      </c>
    </row>
    <row r="1182" spans="1:5" ht="15" customHeight="1">
      <c r="A1182" s="209" t="s">
        <v>1682</v>
      </c>
      <c r="B1182" s="197" t="s">
        <v>1683</v>
      </c>
      <c r="C1182" s="196" t="s">
        <v>1695</v>
      </c>
      <c r="D1182" s="196">
        <v>119.52</v>
      </c>
      <c r="E1182" s="196">
        <v>25.97</v>
      </c>
    </row>
    <row r="1183" spans="1:5" ht="15" customHeight="1">
      <c r="A1183" s="209" t="s">
        <v>1682</v>
      </c>
      <c r="B1183" s="197" t="s">
        <v>1696</v>
      </c>
      <c r="C1183" s="196" t="s">
        <v>1696</v>
      </c>
      <c r="D1183" s="196">
        <v>118.08</v>
      </c>
      <c r="E1183" s="196">
        <v>24.48</v>
      </c>
    </row>
    <row r="1184" spans="1:5" ht="15" customHeight="1">
      <c r="A1184" s="209" t="s">
        <v>1682</v>
      </c>
      <c r="B1184" s="197" t="s">
        <v>1696</v>
      </c>
      <c r="C1184" s="196" t="s">
        <v>1697</v>
      </c>
      <c r="D1184" s="196">
        <v>118.08</v>
      </c>
      <c r="E1184" s="196">
        <v>24.45</v>
      </c>
    </row>
    <row r="1185" spans="1:5" ht="15" customHeight="1">
      <c r="A1185" s="209" t="s">
        <v>1682</v>
      </c>
      <c r="B1185" s="197" t="s">
        <v>1696</v>
      </c>
      <c r="C1185" s="196" t="s">
        <v>1698</v>
      </c>
      <c r="D1185" s="196">
        <v>117.98</v>
      </c>
      <c r="E1185" s="196">
        <v>24.47</v>
      </c>
    </row>
    <row r="1186" spans="1:5" ht="15" customHeight="1">
      <c r="A1186" s="209" t="s">
        <v>1682</v>
      </c>
      <c r="B1186" s="197" t="s">
        <v>1696</v>
      </c>
      <c r="C1186" s="196" t="s">
        <v>1699</v>
      </c>
      <c r="D1186" s="196">
        <v>118.08</v>
      </c>
      <c r="E1186" s="196">
        <v>24.52</v>
      </c>
    </row>
    <row r="1187" spans="1:5" ht="15" customHeight="1">
      <c r="A1187" s="209" t="s">
        <v>1682</v>
      </c>
      <c r="B1187" s="197" t="s">
        <v>1696</v>
      </c>
      <c r="C1187" s="196" t="s">
        <v>1700</v>
      </c>
      <c r="D1187" s="196">
        <v>118.1</v>
      </c>
      <c r="E1187" s="196">
        <v>24.57</v>
      </c>
    </row>
    <row r="1188" spans="1:5" ht="15" customHeight="1">
      <c r="A1188" s="209" t="s">
        <v>1682</v>
      </c>
      <c r="B1188" s="197" t="s">
        <v>1696</v>
      </c>
      <c r="C1188" s="196" t="s">
        <v>1701</v>
      </c>
      <c r="D1188" s="196">
        <v>118.15</v>
      </c>
      <c r="E1188" s="196">
        <v>24.73</v>
      </c>
    </row>
    <row r="1189" spans="1:5" ht="15" customHeight="1">
      <c r="A1189" s="209" t="s">
        <v>1682</v>
      </c>
      <c r="B1189" s="197" t="s">
        <v>1696</v>
      </c>
      <c r="C1189" s="196" t="s">
        <v>1702</v>
      </c>
      <c r="D1189" s="196">
        <v>118.23</v>
      </c>
      <c r="E1189" s="196">
        <v>24.62</v>
      </c>
    </row>
    <row r="1190" spans="1:5" ht="15" customHeight="1">
      <c r="A1190" s="209" t="s">
        <v>1682</v>
      </c>
      <c r="B1190" s="197" t="s">
        <v>1703</v>
      </c>
      <c r="C1190" s="196" t="s">
        <v>1703</v>
      </c>
      <c r="D1190" s="196">
        <v>119</v>
      </c>
      <c r="E1190" s="196">
        <v>25.43</v>
      </c>
    </row>
    <row r="1191" spans="1:5" ht="15" customHeight="1">
      <c r="A1191" s="209" t="s">
        <v>1682</v>
      </c>
      <c r="B1191" s="197" t="s">
        <v>1703</v>
      </c>
      <c r="C1191" s="196" t="s">
        <v>1704</v>
      </c>
      <c r="D1191" s="196">
        <v>119</v>
      </c>
      <c r="E1191" s="196">
        <v>25.43</v>
      </c>
    </row>
    <row r="1192" spans="1:5" ht="15" customHeight="1">
      <c r="A1192" s="209" t="s">
        <v>1682</v>
      </c>
      <c r="B1192" s="197" t="s">
        <v>1703</v>
      </c>
      <c r="C1192" s="196" t="s">
        <v>1705</v>
      </c>
      <c r="D1192" s="196">
        <v>119.1</v>
      </c>
      <c r="E1192" s="196">
        <v>25.45</v>
      </c>
    </row>
    <row r="1193" spans="1:5" ht="15" customHeight="1">
      <c r="A1193" s="209" t="s">
        <v>1682</v>
      </c>
      <c r="B1193" s="197" t="s">
        <v>1703</v>
      </c>
      <c r="C1193" s="196" t="s">
        <v>1706</v>
      </c>
      <c r="D1193" s="196">
        <v>119.02</v>
      </c>
      <c r="E1193" s="196">
        <v>25.43</v>
      </c>
    </row>
    <row r="1194" spans="1:5" ht="15" customHeight="1">
      <c r="A1194" s="209" t="s">
        <v>1682</v>
      </c>
      <c r="B1194" s="197" t="s">
        <v>1703</v>
      </c>
      <c r="C1194" s="196" t="s">
        <v>1707</v>
      </c>
      <c r="D1194" s="196">
        <v>119.08</v>
      </c>
      <c r="E1194" s="196">
        <v>25.32</v>
      </c>
    </row>
    <row r="1195" spans="1:5" ht="15" customHeight="1">
      <c r="A1195" s="209" t="s">
        <v>1682</v>
      </c>
      <c r="B1195" s="197" t="s">
        <v>1703</v>
      </c>
      <c r="C1195" s="196" t="s">
        <v>1708</v>
      </c>
      <c r="D1195" s="196">
        <v>118.68</v>
      </c>
      <c r="E1195" s="196">
        <v>25.37</v>
      </c>
    </row>
    <row r="1196" spans="1:5" ht="15" customHeight="1">
      <c r="A1196" s="209" t="s">
        <v>1682</v>
      </c>
      <c r="B1196" s="197" t="s">
        <v>1709</v>
      </c>
      <c r="C1196" s="196" t="s">
        <v>1709</v>
      </c>
      <c r="D1196" s="196">
        <v>117.62</v>
      </c>
      <c r="E1196" s="196">
        <v>26.27</v>
      </c>
    </row>
    <row r="1197" spans="1:5" ht="15" customHeight="1">
      <c r="A1197" s="209" t="s">
        <v>1682</v>
      </c>
      <c r="B1197" s="197" t="s">
        <v>1709</v>
      </c>
      <c r="C1197" s="196" t="s">
        <v>1710</v>
      </c>
      <c r="D1197" s="196">
        <v>117.63</v>
      </c>
      <c r="E1197" s="196">
        <v>26.27</v>
      </c>
    </row>
    <row r="1198" spans="1:5" ht="15" customHeight="1">
      <c r="A1198" s="209" t="s">
        <v>1682</v>
      </c>
      <c r="B1198" s="197" t="s">
        <v>1709</v>
      </c>
      <c r="C1198" s="196" t="s">
        <v>1711</v>
      </c>
      <c r="D1198" s="196">
        <v>117.6</v>
      </c>
      <c r="E1198" s="196">
        <v>26.23</v>
      </c>
    </row>
    <row r="1199" spans="1:5" ht="15" customHeight="1">
      <c r="A1199" s="209" t="s">
        <v>1682</v>
      </c>
      <c r="B1199" s="197" t="s">
        <v>1709</v>
      </c>
      <c r="C1199" s="196" t="s">
        <v>1712</v>
      </c>
      <c r="D1199" s="196">
        <v>117.2</v>
      </c>
      <c r="E1199" s="196">
        <v>26.37</v>
      </c>
    </row>
    <row r="1200" spans="1:5" ht="15" customHeight="1">
      <c r="A1200" s="209" t="s">
        <v>1682</v>
      </c>
      <c r="B1200" s="197" t="s">
        <v>1709</v>
      </c>
      <c r="C1200" s="196" t="s">
        <v>1713</v>
      </c>
      <c r="D1200" s="196">
        <v>116.82</v>
      </c>
      <c r="E1200" s="196">
        <v>26.18</v>
      </c>
    </row>
    <row r="1201" spans="1:5" ht="15" customHeight="1">
      <c r="A1201" s="209" t="s">
        <v>1682</v>
      </c>
      <c r="B1201" s="197" t="s">
        <v>1709</v>
      </c>
      <c r="C1201" s="196" t="s">
        <v>1714</v>
      </c>
      <c r="D1201" s="196">
        <v>116.65</v>
      </c>
      <c r="E1201" s="196">
        <v>26.27</v>
      </c>
    </row>
    <row r="1202" spans="1:5" ht="15" customHeight="1">
      <c r="A1202" s="209" t="s">
        <v>1682</v>
      </c>
      <c r="B1202" s="197" t="s">
        <v>1709</v>
      </c>
      <c r="C1202" s="196" t="s">
        <v>1715</v>
      </c>
      <c r="D1202" s="196">
        <v>117.85</v>
      </c>
      <c r="E1202" s="196">
        <v>25.7</v>
      </c>
    </row>
    <row r="1203" spans="1:5" ht="15" customHeight="1">
      <c r="A1203" s="209" t="s">
        <v>1682</v>
      </c>
      <c r="B1203" s="197" t="s">
        <v>1709</v>
      </c>
      <c r="C1203" s="196" t="s">
        <v>1716</v>
      </c>
      <c r="D1203" s="196">
        <v>118.18</v>
      </c>
      <c r="E1203" s="196">
        <v>26.17</v>
      </c>
    </row>
    <row r="1204" spans="1:5" ht="15" customHeight="1">
      <c r="A1204" s="209" t="s">
        <v>1682</v>
      </c>
      <c r="B1204" s="197" t="s">
        <v>1709</v>
      </c>
      <c r="C1204" s="196" t="s">
        <v>1717</v>
      </c>
      <c r="D1204" s="196">
        <v>117.78</v>
      </c>
      <c r="E1204" s="196">
        <v>26.4</v>
      </c>
    </row>
    <row r="1205" spans="1:5" ht="15" customHeight="1">
      <c r="A1205" s="209" t="s">
        <v>1682</v>
      </c>
      <c r="B1205" s="197" t="s">
        <v>1709</v>
      </c>
      <c r="C1205" s="196" t="s">
        <v>1718</v>
      </c>
      <c r="D1205" s="196">
        <v>117.47</v>
      </c>
      <c r="E1205" s="196">
        <v>26.73</v>
      </c>
    </row>
    <row r="1206" spans="1:5" ht="15" customHeight="1">
      <c r="A1206" s="209" t="s">
        <v>1682</v>
      </c>
      <c r="B1206" s="197" t="s">
        <v>1709</v>
      </c>
      <c r="C1206" s="196" t="s">
        <v>1719</v>
      </c>
      <c r="D1206" s="196">
        <v>117.17</v>
      </c>
      <c r="E1206" s="196">
        <v>26.9</v>
      </c>
    </row>
    <row r="1207" spans="1:5" ht="15" customHeight="1">
      <c r="A1207" s="209" t="s">
        <v>1682</v>
      </c>
      <c r="B1207" s="197" t="s">
        <v>1709</v>
      </c>
      <c r="C1207" s="196" t="s">
        <v>1720</v>
      </c>
      <c r="D1207" s="196">
        <v>116.83</v>
      </c>
      <c r="E1207" s="196">
        <v>26.83</v>
      </c>
    </row>
    <row r="1208" spans="1:5" ht="15" customHeight="1">
      <c r="A1208" s="209" t="s">
        <v>1682</v>
      </c>
      <c r="B1208" s="197" t="s">
        <v>1709</v>
      </c>
      <c r="C1208" s="196" t="s">
        <v>1721</v>
      </c>
      <c r="D1208" s="196">
        <v>117.37</v>
      </c>
      <c r="E1208" s="196">
        <v>25.98</v>
      </c>
    </row>
    <row r="1209" spans="1:5" ht="15" customHeight="1">
      <c r="A1209" s="209" t="s">
        <v>1682</v>
      </c>
      <c r="B1209" s="197" t="s">
        <v>1722</v>
      </c>
      <c r="C1209" s="196" t="s">
        <v>1722</v>
      </c>
      <c r="D1209" s="196">
        <v>118.67</v>
      </c>
      <c r="E1209" s="196">
        <v>24.88</v>
      </c>
    </row>
    <row r="1210" spans="1:5" ht="15" customHeight="1">
      <c r="A1210" s="209" t="s">
        <v>1682</v>
      </c>
      <c r="B1210" s="197" t="s">
        <v>1722</v>
      </c>
      <c r="C1210" s="196" t="s">
        <v>1723</v>
      </c>
      <c r="D1210" s="196">
        <v>118.6</v>
      </c>
      <c r="E1210" s="196">
        <v>24.92</v>
      </c>
    </row>
    <row r="1211" spans="1:5" ht="15" customHeight="1">
      <c r="A1211" s="209" t="s">
        <v>1682</v>
      </c>
      <c r="B1211" s="197" t="s">
        <v>1722</v>
      </c>
      <c r="C1211" s="196" t="s">
        <v>1724</v>
      </c>
      <c r="D1211" s="196">
        <v>118.6</v>
      </c>
      <c r="E1211" s="196">
        <v>24.92</v>
      </c>
    </row>
    <row r="1212" spans="1:5" ht="15" customHeight="1">
      <c r="A1212" s="209" t="s">
        <v>1682</v>
      </c>
      <c r="B1212" s="197" t="s">
        <v>1722</v>
      </c>
      <c r="C1212" s="196" t="s">
        <v>1725</v>
      </c>
      <c r="D1212" s="196">
        <v>118.67</v>
      </c>
      <c r="E1212" s="196">
        <v>24.95</v>
      </c>
    </row>
    <row r="1213" spans="1:5" ht="15" customHeight="1">
      <c r="A1213" s="209" t="s">
        <v>1682</v>
      </c>
      <c r="B1213" s="197" t="s">
        <v>1722</v>
      </c>
      <c r="C1213" s="196" t="s">
        <v>1726</v>
      </c>
      <c r="D1213" s="196">
        <v>118.88</v>
      </c>
      <c r="E1213" s="196">
        <v>25.12</v>
      </c>
    </row>
    <row r="1214" spans="1:5" ht="15" customHeight="1">
      <c r="A1214" s="209" t="s">
        <v>1682</v>
      </c>
      <c r="B1214" s="197" t="s">
        <v>1722</v>
      </c>
      <c r="C1214" s="196" t="s">
        <v>1727</v>
      </c>
      <c r="D1214" s="196">
        <v>118.8</v>
      </c>
      <c r="E1214" s="196">
        <v>25.03</v>
      </c>
    </row>
    <row r="1215" spans="1:5" ht="15" customHeight="1">
      <c r="A1215" s="209" t="s">
        <v>1682</v>
      </c>
      <c r="B1215" s="197" t="s">
        <v>1722</v>
      </c>
      <c r="C1215" s="196" t="s">
        <v>1728</v>
      </c>
      <c r="D1215" s="196">
        <v>118.18</v>
      </c>
      <c r="E1215" s="196">
        <v>25.07</v>
      </c>
    </row>
    <row r="1216" spans="1:5" ht="15" customHeight="1">
      <c r="A1216" s="209" t="s">
        <v>1682</v>
      </c>
      <c r="B1216" s="197" t="s">
        <v>1722</v>
      </c>
      <c r="C1216" s="196" t="s">
        <v>1729</v>
      </c>
      <c r="D1216" s="196">
        <v>118.3</v>
      </c>
      <c r="E1216" s="196">
        <v>25.32</v>
      </c>
    </row>
    <row r="1217" spans="1:5" ht="15" customHeight="1">
      <c r="A1217" s="209" t="s">
        <v>1682</v>
      </c>
      <c r="B1217" s="197" t="s">
        <v>1722</v>
      </c>
      <c r="C1217" s="196" t="s">
        <v>1730</v>
      </c>
      <c r="D1217" s="196">
        <v>118.23</v>
      </c>
      <c r="E1217" s="196">
        <v>25.5</v>
      </c>
    </row>
    <row r="1218" spans="1:5" ht="15" customHeight="1">
      <c r="A1218" s="209" t="s">
        <v>1682</v>
      </c>
      <c r="B1218" s="197" t="s">
        <v>1722</v>
      </c>
      <c r="C1218" s="196" t="s">
        <v>1731</v>
      </c>
      <c r="D1218" s="196">
        <v>118.32</v>
      </c>
      <c r="E1218" s="196">
        <v>24.43</v>
      </c>
    </row>
    <row r="1219" spans="1:5" ht="15" customHeight="1">
      <c r="A1219" s="209" t="s">
        <v>1682</v>
      </c>
      <c r="B1219" s="197" t="s">
        <v>1722</v>
      </c>
      <c r="C1219" s="196" t="s">
        <v>1732</v>
      </c>
      <c r="D1219" s="196">
        <v>118.65</v>
      </c>
      <c r="E1219" s="196">
        <v>24.73</v>
      </c>
    </row>
    <row r="1220" spans="1:5" ht="15" customHeight="1">
      <c r="A1220" s="209" t="s">
        <v>1682</v>
      </c>
      <c r="B1220" s="197" t="s">
        <v>1722</v>
      </c>
      <c r="C1220" s="196" t="s">
        <v>1733</v>
      </c>
      <c r="D1220" s="196">
        <v>118.58</v>
      </c>
      <c r="E1220" s="196">
        <v>24.82</v>
      </c>
    </row>
    <row r="1221" spans="1:5" ht="15" customHeight="1">
      <c r="A1221" s="209" t="s">
        <v>1682</v>
      </c>
      <c r="B1221" s="197" t="s">
        <v>1722</v>
      </c>
      <c r="C1221" s="196" t="s">
        <v>1734</v>
      </c>
      <c r="D1221" s="196">
        <v>118.38</v>
      </c>
      <c r="E1221" s="196">
        <v>24.97</v>
      </c>
    </row>
    <row r="1222" spans="1:5" ht="15" customHeight="1">
      <c r="A1222" s="209" t="s">
        <v>1682</v>
      </c>
      <c r="B1222" s="197" t="s">
        <v>1735</v>
      </c>
      <c r="C1222" s="196" t="s">
        <v>1735</v>
      </c>
      <c r="D1222" s="196">
        <v>117.65</v>
      </c>
      <c r="E1222" s="196">
        <v>24.52</v>
      </c>
    </row>
    <row r="1223" spans="1:5" ht="15" customHeight="1">
      <c r="A1223" s="209" t="s">
        <v>1682</v>
      </c>
      <c r="B1223" s="197" t="s">
        <v>1735</v>
      </c>
      <c r="C1223" s="196" t="s">
        <v>1736</v>
      </c>
      <c r="D1223" s="196">
        <v>117.65</v>
      </c>
      <c r="E1223" s="196">
        <v>24.52</v>
      </c>
    </row>
    <row r="1224" spans="1:5" ht="15" customHeight="1">
      <c r="A1224" s="209" t="s">
        <v>1682</v>
      </c>
      <c r="B1224" s="197" t="s">
        <v>1735</v>
      </c>
      <c r="C1224" s="196" t="s">
        <v>1737</v>
      </c>
      <c r="D1224" s="196">
        <v>117.72</v>
      </c>
      <c r="E1224" s="196">
        <v>24.52</v>
      </c>
    </row>
    <row r="1225" spans="1:5" ht="15" customHeight="1">
      <c r="A1225" s="209" t="s">
        <v>1682</v>
      </c>
      <c r="B1225" s="197" t="s">
        <v>1735</v>
      </c>
      <c r="C1225" s="196" t="s">
        <v>1738</v>
      </c>
      <c r="D1225" s="196">
        <v>117.33</v>
      </c>
      <c r="E1225" s="196">
        <v>23.95</v>
      </c>
    </row>
    <row r="1226" spans="1:5" ht="15" customHeight="1">
      <c r="A1226" s="209" t="s">
        <v>1682</v>
      </c>
      <c r="B1226" s="197" t="s">
        <v>1735</v>
      </c>
      <c r="C1226" s="196" t="s">
        <v>1739</v>
      </c>
      <c r="D1226" s="196">
        <v>117.62</v>
      </c>
      <c r="E1226" s="196">
        <v>24.13</v>
      </c>
    </row>
    <row r="1227" spans="1:5" ht="15" customHeight="1">
      <c r="A1227" s="209" t="s">
        <v>1682</v>
      </c>
      <c r="B1227" s="197" t="s">
        <v>1735</v>
      </c>
      <c r="C1227" s="196" t="s">
        <v>1740</v>
      </c>
      <c r="D1227" s="196">
        <v>117.18</v>
      </c>
      <c r="E1227" s="196">
        <v>23.72</v>
      </c>
    </row>
    <row r="1228" spans="1:5" ht="15" customHeight="1">
      <c r="A1228" s="209" t="s">
        <v>1682</v>
      </c>
      <c r="B1228" s="197" t="s">
        <v>1735</v>
      </c>
      <c r="C1228" s="196" t="s">
        <v>1741</v>
      </c>
      <c r="D1228" s="196">
        <v>117.75</v>
      </c>
      <c r="E1228" s="196">
        <v>24.62</v>
      </c>
    </row>
    <row r="1229" spans="1:5" ht="15" customHeight="1">
      <c r="A1229" s="209" t="s">
        <v>1682</v>
      </c>
      <c r="B1229" s="197" t="s">
        <v>1735</v>
      </c>
      <c r="C1229" s="196" t="s">
        <v>1742</v>
      </c>
      <c r="D1229" s="196">
        <v>117.43</v>
      </c>
      <c r="E1229" s="196">
        <v>23.7</v>
      </c>
    </row>
    <row r="1230" spans="1:5" ht="15" customHeight="1">
      <c r="A1230" s="209" t="s">
        <v>1682</v>
      </c>
      <c r="B1230" s="197" t="s">
        <v>1735</v>
      </c>
      <c r="C1230" s="196" t="s">
        <v>1743</v>
      </c>
      <c r="D1230" s="196">
        <v>117.37</v>
      </c>
      <c r="E1230" s="196">
        <v>24.52</v>
      </c>
    </row>
    <row r="1231" spans="1:5" ht="15" customHeight="1">
      <c r="A1231" s="209" t="s">
        <v>1682</v>
      </c>
      <c r="B1231" s="197" t="s">
        <v>1735</v>
      </c>
      <c r="C1231" s="196" t="s">
        <v>1744</v>
      </c>
      <c r="D1231" s="196">
        <v>117.3</v>
      </c>
      <c r="E1231" s="196">
        <v>24.37</v>
      </c>
    </row>
    <row r="1232" spans="1:5" ht="15" customHeight="1">
      <c r="A1232" s="209" t="s">
        <v>1682</v>
      </c>
      <c r="B1232" s="197" t="s">
        <v>1735</v>
      </c>
      <c r="C1232" s="196" t="s">
        <v>1745</v>
      </c>
      <c r="D1232" s="196">
        <v>117.53</v>
      </c>
      <c r="E1232" s="196">
        <v>25.02</v>
      </c>
    </row>
    <row r="1233" spans="1:5" ht="15" customHeight="1">
      <c r="A1233" s="209" t="s">
        <v>1682</v>
      </c>
      <c r="B1233" s="197" t="s">
        <v>1735</v>
      </c>
      <c r="C1233" s="196" t="s">
        <v>1746</v>
      </c>
      <c r="D1233" s="196">
        <v>117.82</v>
      </c>
      <c r="E1233" s="196">
        <v>24.45</v>
      </c>
    </row>
    <row r="1234" spans="1:5" ht="15" customHeight="1">
      <c r="A1234" s="209" t="s">
        <v>1682</v>
      </c>
      <c r="B1234" s="197" t="s">
        <v>1747</v>
      </c>
      <c r="C1234" s="196" t="s">
        <v>1747</v>
      </c>
      <c r="D1234" s="196">
        <v>118.17</v>
      </c>
      <c r="E1234" s="196">
        <v>26.65</v>
      </c>
    </row>
    <row r="1235" spans="1:5" ht="15" customHeight="1">
      <c r="A1235" s="209" t="s">
        <v>1682</v>
      </c>
      <c r="B1235" s="197" t="s">
        <v>1747</v>
      </c>
      <c r="C1235" s="196" t="s">
        <v>1748</v>
      </c>
      <c r="D1235" s="196">
        <v>118.17</v>
      </c>
      <c r="E1235" s="196">
        <v>26.65</v>
      </c>
    </row>
    <row r="1236" spans="1:5" ht="15" customHeight="1">
      <c r="A1236" s="209" t="s">
        <v>1682</v>
      </c>
      <c r="B1236" s="197" t="s">
        <v>1747</v>
      </c>
      <c r="C1236" s="196" t="s">
        <v>1749</v>
      </c>
      <c r="D1236" s="196">
        <v>117.8</v>
      </c>
      <c r="E1236" s="196">
        <v>26.8</v>
      </c>
    </row>
    <row r="1237" spans="1:5" ht="15" customHeight="1">
      <c r="A1237" s="209" t="s">
        <v>1682</v>
      </c>
      <c r="B1237" s="197" t="s">
        <v>1747</v>
      </c>
      <c r="C1237" s="196" t="s">
        <v>1750</v>
      </c>
      <c r="D1237" s="196">
        <v>118.53</v>
      </c>
      <c r="E1237" s="196">
        <v>27.92</v>
      </c>
    </row>
    <row r="1238" spans="1:5" ht="15" customHeight="1">
      <c r="A1238" s="209" t="s">
        <v>1682</v>
      </c>
      <c r="B1238" s="197" t="s">
        <v>1747</v>
      </c>
      <c r="C1238" s="196" t="s">
        <v>1751</v>
      </c>
      <c r="D1238" s="196">
        <v>117.33</v>
      </c>
      <c r="E1238" s="196">
        <v>27.55</v>
      </c>
    </row>
    <row r="1239" spans="1:5" ht="15" customHeight="1">
      <c r="A1239" s="209" t="s">
        <v>1682</v>
      </c>
      <c r="B1239" s="197" t="s">
        <v>1747</v>
      </c>
      <c r="C1239" s="196" t="s">
        <v>1752</v>
      </c>
      <c r="D1239" s="196">
        <v>118.78</v>
      </c>
      <c r="E1239" s="196">
        <v>27.53</v>
      </c>
    </row>
    <row r="1240" spans="1:5" ht="15" customHeight="1">
      <c r="A1240" s="209" t="s">
        <v>1682</v>
      </c>
      <c r="B1240" s="197" t="s">
        <v>1747</v>
      </c>
      <c r="C1240" s="196" t="s">
        <v>1753</v>
      </c>
      <c r="D1240" s="196">
        <v>118.85</v>
      </c>
      <c r="E1240" s="196">
        <v>27.37</v>
      </c>
    </row>
    <row r="1241" spans="1:5" ht="15" customHeight="1">
      <c r="A1241" s="209" t="s">
        <v>1682</v>
      </c>
      <c r="B1241" s="197" t="s">
        <v>1747</v>
      </c>
      <c r="C1241" s="196" t="s">
        <v>1754</v>
      </c>
      <c r="D1241" s="196">
        <v>117.48</v>
      </c>
      <c r="E1241" s="196">
        <v>27.37</v>
      </c>
    </row>
    <row r="1242" spans="1:5" ht="15" customHeight="1">
      <c r="A1242" s="209" t="s">
        <v>1682</v>
      </c>
      <c r="B1242" s="197" t="s">
        <v>1747</v>
      </c>
      <c r="C1242" s="196" t="s">
        <v>1755</v>
      </c>
      <c r="D1242" s="196">
        <v>118.03</v>
      </c>
      <c r="E1242" s="196">
        <v>27.77</v>
      </c>
    </row>
    <row r="1243" spans="1:5" ht="15" customHeight="1">
      <c r="A1243" s="209" t="s">
        <v>1682</v>
      </c>
      <c r="B1243" s="197" t="s">
        <v>1747</v>
      </c>
      <c r="C1243" s="196" t="s">
        <v>1756</v>
      </c>
      <c r="D1243" s="196">
        <v>118.32</v>
      </c>
      <c r="E1243" s="196">
        <v>27.03</v>
      </c>
    </row>
    <row r="1244" spans="1:5" ht="15" customHeight="1">
      <c r="A1244" s="209" t="s">
        <v>1682</v>
      </c>
      <c r="B1244" s="197" t="s">
        <v>1747</v>
      </c>
      <c r="C1244" s="196" t="s">
        <v>1757</v>
      </c>
      <c r="D1244" s="196">
        <v>118.12</v>
      </c>
      <c r="E1244" s="196">
        <v>27.33</v>
      </c>
    </row>
    <row r="1245" spans="1:5" ht="15" customHeight="1">
      <c r="A1245" s="209" t="s">
        <v>1682</v>
      </c>
      <c r="B1245" s="197" t="s">
        <v>1758</v>
      </c>
      <c r="C1245" s="196" t="s">
        <v>1758</v>
      </c>
      <c r="D1245" s="196">
        <v>117.03</v>
      </c>
      <c r="E1245" s="196">
        <v>25.1</v>
      </c>
    </row>
    <row r="1246" spans="1:5" ht="15" customHeight="1">
      <c r="A1246" s="209" t="s">
        <v>1682</v>
      </c>
      <c r="B1246" s="197" t="s">
        <v>1758</v>
      </c>
      <c r="C1246" s="196" t="s">
        <v>1759</v>
      </c>
      <c r="D1246" s="196">
        <v>117.03</v>
      </c>
      <c r="E1246" s="196">
        <v>25.1</v>
      </c>
    </row>
    <row r="1247" spans="1:5" ht="15" customHeight="1">
      <c r="A1247" s="209" t="s">
        <v>1682</v>
      </c>
      <c r="B1247" s="197" t="s">
        <v>1758</v>
      </c>
      <c r="C1247" s="196" t="s">
        <v>1760</v>
      </c>
      <c r="D1247" s="196">
        <v>116.35</v>
      </c>
      <c r="E1247" s="196">
        <v>25.83</v>
      </c>
    </row>
    <row r="1248" spans="1:5" ht="15" customHeight="1">
      <c r="A1248" s="209" t="s">
        <v>1682</v>
      </c>
      <c r="B1248" s="197" t="s">
        <v>1758</v>
      </c>
      <c r="C1248" s="196" t="s">
        <v>1761</v>
      </c>
      <c r="D1248" s="196">
        <v>116.73</v>
      </c>
      <c r="E1248" s="196">
        <v>24.72</v>
      </c>
    </row>
    <row r="1249" spans="1:5" ht="15" customHeight="1">
      <c r="A1249" s="209" t="s">
        <v>1682</v>
      </c>
      <c r="B1249" s="197" t="s">
        <v>1758</v>
      </c>
      <c r="C1249" s="196" t="s">
        <v>1762</v>
      </c>
      <c r="D1249" s="196">
        <v>116.42</v>
      </c>
      <c r="E1249" s="196">
        <v>25.05</v>
      </c>
    </row>
    <row r="1250" spans="1:5" ht="15" customHeight="1">
      <c r="A1250" s="209" t="s">
        <v>1682</v>
      </c>
      <c r="B1250" s="197" t="s">
        <v>1758</v>
      </c>
      <c r="C1250" s="196" t="s">
        <v>1763</v>
      </c>
      <c r="D1250" s="196">
        <v>116.1</v>
      </c>
      <c r="E1250" s="196">
        <v>25.1</v>
      </c>
    </row>
    <row r="1251" spans="1:5" ht="15" customHeight="1">
      <c r="A1251" s="209" t="s">
        <v>1682</v>
      </c>
      <c r="B1251" s="197" t="s">
        <v>1758</v>
      </c>
      <c r="C1251" s="196" t="s">
        <v>1764</v>
      </c>
      <c r="D1251" s="196">
        <v>116.75</v>
      </c>
      <c r="E1251" s="196">
        <v>25.72</v>
      </c>
    </row>
    <row r="1252" spans="1:5" ht="15" customHeight="1">
      <c r="A1252" s="209" t="s">
        <v>1682</v>
      </c>
      <c r="B1252" s="197" t="s">
        <v>1758</v>
      </c>
      <c r="C1252" s="196" t="s">
        <v>1765</v>
      </c>
      <c r="D1252" s="196">
        <v>117.42</v>
      </c>
      <c r="E1252" s="196">
        <v>25.3</v>
      </c>
    </row>
    <row r="1253" spans="1:5" ht="15" customHeight="1">
      <c r="A1253" s="209" t="s">
        <v>1682</v>
      </c>
      <c r="B1253" s="197" t="s">
        <v>1766</v>
      </c>
      <c r="C1253" s="196" t="s">
        <v>1766</v>
      </c>
      <c r="D1253" s="196">
        <v>119.52</v>
      </c>
      <c r="E1253" s="196">
        <v>26.67</v>
      </c>
    </row>
    <row r="1254" spans="1:5" ht="15" customHeight="1">
      <c r="A1254" s="209" t="s">
        <v>1682</v>
      </c>
      <c r="B1254" s="197" t="s">
        <v>1766</v>
      </c>
      <c r="C1254" s="196" t="s">
        <v>1767</v>
      </c>
      <c r="D1254" s="196">
        <v>119.52</v>
      </c>
      <c r="E1254" s="196">
        <v>26.67</v>
      </c>
    </row>
    <row r="1255" spans="1:5" ht="15" customHeight="1">
      <c r="A1255" s="209" t="s">
        <v>1682</v>
      </c>
      <c r="B1255" s="197" t="s">
        <v>1766</v>
      </c>
      <c r="C1255" s="196" t="s">
        <v>1768</v>
      </c>
      <c r="D1255" s="196">
        <v>120</v>
      </c>
      <c r="E1255" s="196">
        <v>26.88</v>
      </c>
    </row>
    <row r="1256" spans="1:5" ht="15" customHeight="1">
      <c r="A1256" s="209" t="s">
        <v>1682</v>
      </c>
      <c r="B1256" s="197" t="s">
        <v>1766</v>
      </c>
      <c r="C1256" s="196" t="s">
        <v>1769</v>
      </c>
      <c r="D1256" s="196">
        <v>118.75</v>
      </c>
      <c r="E1256" s="196">
        <v>26.58</v>
      </c>
    </row>
    <row r="1257" spans="1:5" ht="15" customHeight="1">
      <c r="A1257" s="209" t="s">
        <v>1682</v>
      </c>
      <c r="B1257" s="197" t="s">
        <v>1766</v>
      </c>
      <c r="C1257" s="196" t="s">
        <v>1770</v>
      </c>
      <c r="D1257" s="196">
        <v>118.98</v>
      </c>
      <c r="E1257" s="196">
        <v>26.92</v>
      </c>
    </row>
    <row r="1258" spans="1:5" ht="15" customHeight="1">
      <c r="A1258" s="209" t="s">
        <v>1682</v>
      </c>
      <c r="B1258" s="197" t="s">
        <v>1766</v>
      </c>
      <c r="C1258" s="196" t="s">
        <v>1771</v>
      </c>
      <c r="D1258" s="196">
        <v>119.5</v>
      </c>
      <c r="E1258" s="196">
        <v>27.47</v>
      </c>
    </row>
    <row r="1259" spans="1:5" ht="15" customHeight="1">
      <c r="A1259" s="209" t="s">
        <v>1682</v>
      </c>
      <c r="B1259" s="197" t="s">
        <v>1766</v>
      </c>
      <c r="C1259" s="196" t="s">
        <v>1772</v>
      </c>
      <c r="D1259" s="196">
        <v>119.33</v>
      </c>
      <c r="E1259" s="196">
        <v>27.12</v>
      </c>
    </row>
    <row r="1260" spans="1:5" ht="15" customHeight="1">
      <c r="A1260" s="209" t="s">
        <v>1682</v>
      </c>
      <c r="B1260" s="197" t="s">
        <v>1766</v>
      </c>
      <c r="C1260" s="196" t="s">
        <v>1773</v>
      </c>
      <c r="D1260" s="196">
        <v>119.9</v>
      </c>
      <c r="E1260" s="196">
        <v>27.23</v>
      </c>
    </row>
    <row r="1261" spans="1:5" ht="15" customHeight="1">
      <c r="A1261" s="209" t="s">
        <v>1682</v>
      </c>
      <c r="B1261" s="197" t="s">
        <v>1766</v>
      </c>
      <c r="C1261" s="196" t="s">
        <v>1774</v>
      </c>
      <c r="D1261" s="196">
        <v>119.65</v>
      </c>
      <c r="E1261" s="196">
        <v>27.08</v>
      </c>
    </row>
    <row r="1262" spans="1:5" ht="15" customHeight="1">
      <c r="A1262" s="209" t="s">
        <v>1682</v>
      </c>
      <c r="B1262" s="197" t="s">
        <v>1766</v>
      </c>
      <c r="C1262" s="196" t="s">
        <v>1775</v>
      </c>
      <c r="D1262" s="196">
        <v>120.22</v>
      </c>
      <c r="E1262" s="196">
        <v>27.33</v>
      </c>
    </row>
    <row r="1263" spans="1:5" ht="15" customHeight="1">
      <c r="A1263" s="210" t="s">
        <v>1776</v>
      </c>
      <c r="B1263" s="197" t="s">
        <v>1777</v>
      </c>
      <c r="C1263" s="196" t="s">
        <v>1777</v>
      </c>
      <c r="D1263" s="196">
        <v>115.85</v>
      </c>
      <c r="E1263" s="196">
        <v>28.68</v>
      </c>
    </row>
    <row r="1264" spans="1:5" ht="15" customHeight="1">
      <c r="A1264" s="210" t="s">
        <v>1776</v>
      </c>
      <c r="B1264" s="197" t="s">
        <v>1777</v>
      </c>
      <c r="C1264" s="196" t="s">
        <v>1778</v>
      </c>
      <c r="D1264" s="196">
        <v>115.9</v>
      </c>
      <c r="E1264" s="196">
        <v>28.68</v>
      </c>
    </row>
    <row r="1265" spans="1:5" ht="15" customHeight="1">
      <c r="A1265" s="210" t="s">
        <v>1776</v>
      </c>
      <c r="B1265" s="197" t="s">
        <v>1777</v>
      </c>
      <c r="C1265" s="196" t="s">
        <v>1471</v>
      </c>
      <c r="D1265" s="196">
        <v>115.87</v>
      </c>
      <c r="E1265" s="196">
        <v>28.67</v>
      </c>
    </row>
    <row r="1266" spans="1:5" ht="15" customHeight="1">
      <c r="A1266" s="210" t="s">
        <v>1776</v>
      </c>
      <c r="B1266" s="197" t="s">
        <v>1777</v>
      </c>
      <c r="C1266" s="196" t="s">
        <v>1779</v>
      </c>
      <c r="D1266" s="196">
        <v>115.92</v>
      </c>
      <c r="E1266" s="196">
        <v>28.63</v>
      </c>
    </row>
    <row r="1267" spans="1:5" ht="15" customHeight="1">
      <c r="A1267" s="210" t="s">
        <v>1776</v>
      </c>
      <c r="B1267" s="197" t="s">
        <v>1777</v>
      </c>
      <c r="C1267" s="196" t="s">
        <v>1780</v>
      </c>
      <c r="D1267" s="196">
        <v>115.73</v>
      </c>
      <c r="E1267" s="196">
        <v>28.72</v>
      </c>
    </row>
    <row r="1268" spans="1:5" ht="15" customHeight="1">
      <c r="A1268" s="210" t="s">
        <v>1776</v>
      </c>
      <c r="B1268" s="197" t="s">
        <v>1777</v>
      </c>
      <c r="C1268" s="196" t="s">
        <v>1781</v>
      </c>
      <c r="D1268" s="196">
        <v>115.95</v>
      </c>
      <c r="E1268" s="196">
        <v>28.68</v>
      </c>
    </row>
    <row r="1269" spans="1:5" ht="15" customHeight="1">
      <c r="A1269" s="210" t="s">
        <v>1776</v>
      </c>
      <c r="B1269" s="197" t="s">
        <v>1777</v>
      </c>
      <c r="C1269" s="196" t="s">
        <v>1782</v>
      </c>
      <c r="D1269" s="196">
        <v>115.93</v>
      </c>
      <c r="E1269" s="196">
        <v>28.55</v>
      </c>
    </row>
    <row r="1270" spans="1:5" ht="15" customHeight="1">
      <c r="A1270" s="210" t="s">
        <v>1776</v>
      </c>
      <c r="B1270" s="197" t="s">
        <v>1777</v>
      </c>
      <c r="C1270" s="196" t="s">
        <v>1783</v>
      </c>
      <c r="D1270" s="196">
        <v>115.82</v>
      </c>
      <c r="E1270" s="196">
        <v>28.7</v>
      </c>
    </row>
    <row r="1271" spans="1:5" ht="15" customHeight="1">
      <c r="A1271" s="210" t="s">
        <v>1776</v>
      </c>
      <c r="B1271" s="197" t="s">
        <v>1777</v>
      </c>
      <c r="C1271" s="196" t="s">
        <v>1784</v>
      </c>
      <c r="D1271" s="196">
        <v>115.55</v>
      </c>
      <c r="E1271" s="196">
        <v>28.85</v>
      </c>
    </row>
    <row r="1272" spans="1:5" ht="15" customHeight="1">
      <c r="A1272" s="210" t="s">
        <v>1776</v>
      </c>
      <c r="B1272" s="197" t="s">
        <v>1777</v>
      </c>
      <c r="C1272" s="196" t="s">
        <v>1785</v>
      </c>
      <c r="D1272" s="196">
        <v>116.27</v>
      </c>
      <c r="E1272" s="196">
        <v>28.37</v>
      </c>
    </row>
    <row r="1273" spans="1:5" ht="15" customHeight="1">
      <c r="A1273" s="210" t="s">
        <v>1776</v>
      </c>
      <c r="B1273" s="197" t="s">
        <v>1786</v>
      </c>
      <c r="C1273" s="196" t="s">
        <v>1786</v>
      </c>
      <c r="D1273" s="196">
        <v>117.17</v>
      </c>
      <c r="E1273" s="196">
        <v>29.27</v>
      </c>
    </row>
    <row r="1274" spans="1:5" ht="15" customHeight="1">
      <c r="A1274" s="210" t="s">
        <v>1776</v>
      </c>
      <c r="B1274" s="197" t="s">
        <v>1786</v>
      </c>
      <c r="C1274" s="196" t="s">
        <v>1787</v>
      </c>
      <c r="D1274" s="196">
        <v>117.17</v>
      </c>
      <c r="E1274" s="196">
        <v>29.27</v>
      </c>
    </row>
    <row r="1275" spans="1:5" ht="15" customHeight="1">
      <c r="A1275" s="210" t="s">
        <v>1776</v>
      </c>
      <c r="B1275" s="197" t="s">
        <v>1786</v>
      </c>
      <c r="C1275" s="196" t="s">
        <v>1788</v>
      </c>
      <c r="D1275" s="196">
        <v>117.2</v>
      </c>
      <c r="E1275" s="196">
        <v>29.3</v>
      </c>
    </row>
    <row r="1276" spans="1:5" ht="15" customHeight="1">
      <c r="A1276" s="210" t="s">
        <v>1776</v>
      </c>
      <c r="B1276" s="197" t="s">
        <v>1786</v>
      </c>
      <c r="C1276" s="196" t="s">
        <v>1789</v>
      </c>
      <c r="D1276" s="196">
        <v>117.25</v>
      </c>
      <c r="E1276" s="196">
        <v>29.37</v>
      </c>
    </row>
    <row r="1277" spans="1:5" ht="15" customHeight="1">
      <c r="A1277" s="210" t="s">
        <v>1776</v>
      </c>
      <c r="B1277" s="197" t="s">
        <v>1786</v>
      </c>
      <c r="C1277" s="196" t="s">
        <v>1790</v>
      </c>
      <c r="D1277" s="196">
        <v>117.12</v>
      </c>
      <c r="E1277" s="196">
        <v>28.97</v>
      </c>
    </row>
    <row r="1278" spans="1:5" ht="15" customHeight="1">
      <c r="A1278" s="210" t="s">
        <v>1776</v>
      </c>
      <c r="B1278" s="197" t="s">
        <v>1791</v>
      </c>
      <c r="C1278" s="196" t="s">
        <v>1791</v>
      </c>
      <c r="D1278" s="196">
        <v>113.85</v>
      </c>
      <c r="E1278" s="196">
        <v>27.63</v>
      </c>
    </row>
    <row r="1279" spans="1:5" ht="15" customHeight="1">
      <c r="A1279" s="210" t="s">
        <v>1776</v>
      </c>
      <c r="B1279" s="197" t="s">
        <v>1791</v>
      </c>
      <c r="C1279" s="196" t="s">
        <v>1792</v>
      </c>
      <c r="D1279" s="196">
        <v>113.87</v>
      </c>
      <c r="E1279" s="196">
        <v>27.65</v>
      </c>
    </row>
    <row r="1280" spans="1:5" ht="15" customHeight="1">
      <c r="A1280" s="210" t="s">
        <v>1776</v>
      </c>
      <c r="B1280" s="197" t="s">
        <v>1791</v>
      </c>
      <c r="C1280" s="196" t="s">
        <v>1793</v>
      </c>
      <c r="D1280" s="196">
        <v>113.73</v>
      </c>
      <c r="E1280" s="196">
        <v>27.65</v>
      </c>
    </row>
    <row r="1281" spans="1:5" ht="15" customHeight="1">
      <c r="A1281" s="210" t="s">
        <v>1776</v>
      </c>
      <c r="B1281" s="197" t="s">
        <v>1791</v>
      </c>
      <c r="C1281" s="196" t="s">
        <v>1794</v>
      </c>
      <c r="D1281" s="196">
        <v>113.95</v>
      </c>
      <c r="E1281" s="196">
        <v>27.13</v>
      </c>
    </row>
    <row r="1282" spans="1:5" ht="15" customHeight="1">
      <c r="A1282" s="210" t="s">
        <v>1776</v>
      </c>
      <c r="B1282" s="197" t="s">
        <v>1791</v>
      </c>
      <c r="C1282" s="196" t="s">
        <v>1795</v>
      </c>
      <c r="D1282" s="196">
        <v>113.8</v>
      </c>
      <c r="E1282" s="196">
        <v>27.88</v>
      </c>
    </row>
    <row r="1283" spans="1:5" ht="15" customHeight="1">
      <c r="A1283" s="210" t="s">
        <v>1776</v>
      </c>
      <c r="B1283" s="197" t="s">
        <v>1791</v>
      </c>
      <c r="C1283" s="196" t="s">
        <v>1796</v>
      </c>
      <c r="D1283" s="196">
        <v>114.03</v>
      </c>
      <c r="E1283" s="196">
        <v>27.63</v>
      </c>
    </row>
    <row r="1284" spans="1:5" ht="15" customHeight="1">
      <c r="A1284" s="210" t="s">
        <v>1776</v>
      </c>
      <c r="B1284" s="197" t="s">
        <v>1797</v>
      </c>
      <c r="C1284" s="196" t="s">
        <v>1797</v>
      </c>
      <c r="D1284" s="196">
        <v>116</v>
      </c>
      <c r="E1284" s="196">
        <v>29.7</v>
      </c>
    </row>
    <row r="1285" spans="1:5" ht="15" customHeight="1">
      <c r="A1285" s="210" t="s">
        <v>1776</v>
      </c>
      <c r="B1285" s="197" t="s">
        <v>1797</v>
      </c>
      <c r="C1285" s="196" t="s">
        <v>1798</v>
      </c>
      <c r="D1285" s="196">
        <v>115.98</v>
      </c>
      <c r="E1285" s="196">
        <v>29.68</v>
      </c>
    </row>
    <row r="1286" spans="1:5" ht="15" customHeight="1">
      <c r="A1286" s="210" t="s">
        <v>1776</v>
      </c>
      <c r="B1286" s="197" t="s">
        <v>1797</v>
      </c>
      <c r="C1286" s="196" t="s">
        <v>1799</v>
      </c>
      <c r="D1286" s="196">
        <v>115.98</v>
      </c>
      <c r="E1286" s="196">
        <v>29.73</v>
      </c>
    </row>
    <row r="1287" spans="1:5" ht="15" customHeight="1">
      <c r="A1287" s="210" t="s">
        <v>1776</v>
      </c>
      <c r="B1287" s="197" t="s">
        <v>1797</v>
      </c>
      <c r="C1287" s="196" t="s">
        <v>1800</v>
      </c>
      <c r="D1287" s="196">
        <v>115.88</v>
      </c>
      <c r="E1287" s="196">
        <v>29.62</v>
      </c>
    </row>
    <row r="1288" spans="1:5" ht="15" customHeight="1">
      <c r="A1288" s="210" t="s">
        <v>1776</v>
      </c>
      <c r="B1288" s="197" t="s">
        <v>1797</v>
      </c>
      <c r="C1288" s="196" t="s">
        <v>1801</v>
      </c>
      <c r="D1288" s="196">
        <v>115.1</v>
      </c>
      <c r="E1288" s="196">
        <v>29.27</v>
      </c>
    </row>
    <row r="1289" spans="1:5" ht="15" customHeight="1">
      <c r="A1289" s="210" t="s">
        <v>1776</v>
      </c>
      <c r="B1289" s="197" t="s">
        <v>1797</v>
      </c>
      <c r="C1289" s="196" t="s">
        <v>1802</v>
      </c>
      <c r="D1289" s="196">
        <v>114.57</v>
      </c>
      <c r="E1289" s="196">
        <v>29.03</v>
      </c>
    </row>
    <row r="1290" spans="1:5" ht="15" customHeight="1">
      <c r="A1290" s="210" t="s">
        <v>1776</v>
      </c>
      <c r="B1290" s="197" t="s">
        <v>1797</v>
      </c>
      <c r="C1290" s="196" t="s">
        <v>1803</v>
      </c>
      <c r="D1290" s="196">
        <v>115.8</v>
      </c>
      <c r="E1290" s="196">
        <v>29.03</v>
      </c>
    </row>
    <row r="1291" spans="1:5" ht="15" customHeight="1">
      <c r="A1291" s="210" t="s">
        <v>1776</v>
      </c>
      <c r="B1291" s="197" t="s">
        <v>1797</v>
      </c>
      <c r="C1291" s="196" t="s">
        <v>1804</v>
      </c>
      <c r="D1291" s="196">
        <v>115.77</v>
      </c>
      <c r="E1291" s="196">
        <v>29.33</v>
      </c>
    </row>
    <row r="1292" spans="1:5" ht="15" customHeight="1">
      <c r="A1292" s="210" t="s">
        <v>1776</v>
      </c>
      <c r="B1292" s="197" t="s">
        <v>1797</v>
      </c>
      <c r="C1292" s="196" t="s">
        <v>1805</v>
      </c>
      <c r="D1292" s="196">
        <v>116.03</v>
      </c>
      <c r="E1292" s="196">
        <v>29.45</v>
      </c>
    </row>
    <row r="1293" spans="1:5" ht="15" customHeight="1">
      <c r="A1293" s="210" t="s">
        <v>1776</v>
      </c>
      <c r="B1293" s="197" t="s">
        <v>1797</v>
      </c>
      <c r="C1293" s="196" t="s">
        <v>1806</v>
      </c>
      <c r="D1293" s="196">
        <v>116.18</v>
      </c>
      <c r="E1293" s="196">
        <v>29.27</v>
      </c>
    </row>
    <row r="1294" spans="1:5" ht="15" customHeight="1">
      <c r="A1294" s="210" t="s">
        <v>1776</v>
      </c>
      <c r="B1294" s="197" t="s">
        <v>1797</v>
      </c>
      <c r="C1294" s="196" t="s">
        <v>1807</v>
      </c>
      <c r="D1294" s="196">
        <v>116.22</v>
      </c>
      <c r="E1294" s="196">
        <v>29.73</v>
      </c>
    </row>
    <row r="1295" spans="1:5" ht="15" customHeight="1">
      <c r="A1295" s="210" t="s">
        <v>1776</v>
      </c>
      <c r="B1295" s="197" t="s">
        <v>1797</v>
      </c>
      <c r="C1295" s="196" t="s">
        <v>1808</v>
      </c>
      <c r="D1295" s="196">
        <v>116.55</v>
      </c>
      <c r="E1295" s="196">
        <v>29.9</v>
      </c>
    </row>
    <row r="1296" spans="1:5" ht="15" customHeight="1">
      <c r="A1296" s="210" t="s">
        <v>1776</v>
      </c>
      <c r="B1296" s="197" t="s">
        <v>1797</v>
      </c>
      <c r="C1296" s="196" t="s">
        <v>1809</v>
      </c>
      <c r="D1296" s="196">
        <v>115.67</v>
      </c>
      <c r="E1296" s="196">
        <v>29.68</v>
      </c>
    </row>
    <row r="1297" spans="1:5" ht="15" customHeight="1">
      <c r="A1297" s="210" t="s">
        <v>1776</v>
      </c>
      <c r="B1297" s="197" t="s">
        <v>1810</v>
      </c>
      <c r="C1297" s="196" t="s">
        <v>1810</v>
      </c>
      <c r="D1297" s="196">
        <v>114.92</v>
      </c>
      <c r="E1297" s="196">
        <v>27.82</v>
      </c>
    </row>
    <row r="1298" spans="1:5" ht="15" customHeight="1">
      <c r="A1298" s="210" t="s">
        <v>1776</v>
      </c>
      <c r="B1298" s="197" t="s">
        <v>1810</v>
      </c>
      <c r="C1298" s="196" t="s">
        <v>1811</v>
      </c>
      <c r="D1298" s="196">
        <v>114.93</v>
      </c>
      <c r="E1298" s="196">
        <v>27.8</v>
      </c>
    </row>
    <row r="1299" spans="1:5" ht="15" customHeight="1">
      <c r="A1299" s="210" t="s">
        <v>1776</v>
      </c>
      <c r="B1299" s="197" t="s">
        <v>1810</v>
      </c>
      <c r="C1299" s="196" t="s">
        <v>1812</v>
      </c>
      <c r="D1299" s="196">
        <v>114.67</v>
      </c>
      <c r="E1299" s="196">
        <v>27.82</v>
      </c>
    </row>
    <row r="1300" spans="1:5" ht="15" customHeight="1">
      <c r="A1300" s="210" t="s">
        <v>1776</v>
      </c>
      <c r="B1300" s="197" t="s">
        <v>1813</v>
      </c>
      <c r="C1300" s="196" t="s">
        <v>1813</v>
      </c>
      <c r="D1300" s="196">
        <v>117.07</v>
      </c>
      <c r="E1300" s="196">
        <v>28.27</v>
      </c>
    </row>
    <row r="1301" spans="1:5" ht="15" customHeight="1">
      <c r="A1301" s="210" t="s">
        <v>1776</v>
      </c>
      <c r="B1301" s="197" t="s">
        <v>1813</v>
      </c>
      <c r="C1301" s="196" t="s">
        <v>1814</v>
      </c>
      <c r="D1301" s="196">
        <v>117.05</v>
      </c>
      <c r="E1301" s="196">
        <v>28.23</v>
      </c>
    </row>
    <row r="1302" spans="1:5" ht="15" customHeight="1">
      <c r="A1302" s="210" t="s">
        <v>1776</v>
      </c>
      <c r="B1302" s="197" t="s">
        <v>1813</v>
      </c>
      <c r="C1302" s="196" t="s">
        <v>1815</v>
      </c>
      <c r="D1302" s="196">
        <v>116.82</v>
      </c>
      <c r="E1302" s="196">
        <v>28.2</v>
      </c>
    </row>
    <row r="1303" spans="1:5" ht="15" customHeight="1">
      <c r="A1303" s="210" t="s">
        <v>1776</v>
      </c>
      <c r="B1303" s="197" t="s">
        <v>1813</v>
      </c>
      <c r="C1303" s="196" t="s">
        <v>1816</v>
      </c>
      <c r="D1303" s="196">
        <v>117.22</v>
      </c>
      <c r="E1303" s="196">
        <v>28.28</v>
      </c>
    </row>
    <row r="1304" spans="1:5" ht="15" customHeight="1">
      <c r="A1304" s="210" t="s">
        <v>1776</v>
      </c>
      <c r="B1304" s="197" t="s">
        <v>1817</v>
      </c>
      <c r="C1304" s="196" t="s">
        <v>1817</v>
      </c>
      <c r="D1304" s="196">
        <v>114.93</v>
      </c>
      <c r="E1304" s="196">
        <v>25.83</v>
      </c>
    </row>
    <row r="1305" spans="1:5" ht="15" customHeight="1">
      <c r="A1305" s="210" t="s">
        <v>1776</v>
      </c>
      <c r="B1305" s="197" t="s">
        <v>1817</v>
      </c>
      <c r="C1305" s="196" t="s">
        <v>1818</v>
      </c>
      <c r="D1305" s="196">
        <v>114.93</v>
      </c>
      <c r="E1305" s="196">
        <v>25.87</v>
      </c>
    </row>
    <row r="1306" spans="1:5" ht="15" customHeight="1">
      <c r="A1306" s="210" t="s">
        <v>1776</v>
      </c>
      <c r="B1306" s="197" t="s">
        <v>1817</v>
      </c>
      <c r="C1306" s="196" t="s">
        <v>1819</v>
      </c>
      <c r="D1306" s="196">
        <v>115</v>
      </c>
      <c r="E1306" s="196">
        <v>25.87</v>
      </c>
    </row>
    <row r="1307" spans="1:5" ht="15" customHeight="1">
      <c r="A1307" s="210" t="s">
        <v>1776</v>
      </c>
      <c r="B1307" s="197" t="s">
        <v>1817</v>
      </c>
      <c r="C1307" s="196" t="s">
        <v>1820</v>
      </c>
      <c r="D1307" s="196">
        <v>114.93</v>
      </c>
      <c r="E1307" s="196">
        <v>25.38</v>
      </c>
    </row>
    <row r="1308" spans="1:5" ht="15" customHeight="1">
      <c r="A1308" s="210" t="s">
        <v>1776</v>
      </c>
      <c r="B1308" s="197" t="s">
        <v>1817</v>
      </c>
      <c r="C1308" s="196" t="s">
        <v>1821</v>
      </c>
      <c r="D1308" s="196">
        <v>114.35</v>
      </c>
      <c r="E1308" s="196">
        <v>25.4</v>
      </c>
    </row>
    <row r="1309" spans="1:5" ht="15" customHeight="1">
      <c r="A1309" s="210" t="s">
        <v>1776</v>
      </c>
      <c r="B1309" s="197" t="s">
        <v>1817</v>
      </c>
      <c r="C1309" s="196" t="s">
        <v>1822</v>
      </c>
      <c r="D1309" s="196">
        <v>114.53</v>
      </c>
      <c r="E1309" s="196">
        <v>25.8</v>
      </c>
    </row>
    <row r="1310" spans="1:5" ht="15" customHeight="1">
      <c r="A1310" s="210" t="s">
        <v>1776</v>
      </c>
      <c r="B1310" s="197" t="s">
        <v>1817</v>
      </c>
      <c r="C1310" s="196" t="s">
        <v>1823</v>
      </c>
      <c r="D1310" s="196">
        <v>114.3</v>
      </c>
      <c r="E1310" s="196">
        <v>25.7</v>
      </c>
    </row>
    <row r="1311" spans="1:5" ht="15" customHeight="1">
      <c r="A1311" s="210" t="s">
        <v>1776</v>
      </c>
      <c r="B1311" s="197" t="s">
        <v>1817</v>
      </c>
      <c r="C1311" s="196" t="s">
        <v>1824</v>
      </c>
      <c r="D1311" s="196">
        <v>115.38</v>
      </c>
      <c r="E1311" s="196">
        <v>25.13</v>
      </c>
    </row>
    <row r="1312" spans="1:5" ht="15" customHeight="1">
      <c r="A1312" s="210" t="s">
        <v>1776</v>
      </c>
      <c r="B1312" s="197" t="s">
        <v>1817</v>
      </c>
      <c r="C1312" s="196" t="s">
        <v>1825</v>
      </c>
      <c r="D1312" s="196">
        <v>114.78</v>
      </c>
      <c r="E1312" s="196">
        <v>24.92</v>
      </c>
    </row>
    <row r="1313" spans="1:5" ht="15" customHeight="1">
      <c r="A1313" s="210" t="s">
        <v>1776</v>
      </c>
      <c r="B1313" s="197" t="s">
        <v>1817</v>
      </c>
      <c r="C1313" s="196" t="s">
        <v>1826</v>
      </c>
      <c r="D1313" s="196">
        <v>115.03</v>
      </c>
      <c r="E1313" s="196">
        <v>24.78</v>
      </c>
    </row>
    <row r="1314" spans="1:5" ht="15" customHeight="1">
      <c r="A1314" s="210" t="s">
        <v>1776</v>
      </c>
      <c r="B1314" s="197" t="s">
        <v>1817</v>
      </c>
      <c r="C1314" s="196" t="s">
        <v>1827</v>
      </c>
      <c r="D1314" s="196">
        <v>114.52</v>
      </c>
      <c r="E1314" s="196">
        <v>24.75</v>
      </c>
    </row>
    <row r="1315" spans="1:5" ht="15" customHeight="1">
      <c r="A1315" s="210" t="s">
        <v>1776</v>
      </c>
      <c r="B1315" s="197" t="s">
        <v>1817</v>
      </c>
      <c r="C1315" s="196" t="s">
        <v>1828</v>
      </c>
      <c r="D1315" s="196">
        <v>116.02</v>
      </c>
      <c r="E1315" s="196">
        <v>26.48</v>
      </c>
    </row>
    <row r="1316" spans="1:5" ht="15" customHeight="1">
      <c r="A1316" s="210" t="s">
        <v>1776</v>
      </c>
      <c r="B1316" s="197" t="s">
        <v>1817</v>
      </c>
      <c r="C1316" s="196" t="s">
        <v>1829</v>
      </c>
      <c r="D1316" s="196">
        <v>115.42</v>
      </c>
      <c r="E1316" s="196">
        <v>25.95</v>
      </c>
    </row>
    <row r="1317" spans="1:5" ht="15" customHeight="1">
      <c r="A1317" s="210" t="s">
        <v>1776</v>
      </c>
      <c r="B1317" s="197" t="s">
        <v>1817</v>
      </c>
      <c r="C1317" s="196" t="s">
        <v>1830</v>
      </c>
      <c r="D1317" s="196">
        <v>115.35</v>
      </c>
      <c r="E1317" s="196">
        <v>26.33</v>
      </c>
    </row>
    <row r="1318" spans="1:5" ht="15" customHeight="1">
      <c r="A1318" s="210" t="s">
        <v>1776</v>
      </c>
      <c r="B1318" s="197" t="s">
        <v>1817</v>
      </c>
      <c r="C1318" s="196" t="s">
        <v>1831</v>
      </c>
      <c r="D1318" s="196">
        <v>115.78</v>
      </c>
      <c r="E1318" s="196">
        <v>25.6</v>
      </c>
    </row>
    <row r="1319" spans="1:5" ht="15" customHeight="1">
      <c r="A1319" s="210" t="s">
        <v>1776</v>
      </c>
      <c r="B1319" s="197" t="s">
        <v>1817</v>
      </c>
      <c r="C1319" s="196" t="s">
        <v>1832</v>
      </c>
      <c r="D1319" s="196">
        <v>115.65</v>
      </c>
      <c r="E1319" s="196">
        <v>24.95</v>
      </c>
    </row>
    <row r="1320" spans="1:5" ht="15" customHeight="1">
      <c r="A1320" s="210" t="s">
        <v>1776</v>
      </c>
      <c r="B1320" s="197" t="s">
        <v>1817</v>
      </c>
      <c r="C1320" s="196" t="s">
        <v>1833</v>
      </c>
      <c r="D1320" s="196">
        <v>116.33</v>
      </c>
      <c r="E1320" s="196">
        <v>26.33</v>
      </c>
    </row>
    <row r="1321" spans="1:5" ht="15" customHeight="1">
      <c r="A1321" s="210" t="s">
        <v>1776</v>
      </c>
      <c r="B1321" s="197" t="s">
        <v>1817</v>
      </c>
      <c r="C1321" s="196" t="s">
        <v>1834</v>
      </c>
      <c r="D1321" s="196">
        <v>116.03</v>
      </c>
      <c r="E1321" s="196">
        <v>25.88</v>
      </c>
    </row>
    <row r="1322" spans="1:5" ht="15" customHeight="1">
      <c r="A1322" s="210" t="s">
        <v>1776</v>
      </c>
      <c r="B1322" s="197" t="s">
        <v>1817</v>
      </c>
      <c r="C1322" s="196" t="s">
        <v>1835</v>
      </c>
      <c r="D1322" s="196">
        <v>114.75</v>
      </c>
      <c r="E1322" s="196">
        <v>25.65</v>
      </c>
    </row>
    <row r="1323" spans="1:5" ht="15" customHeight="1">
      <c r="A1323" s="210" t="s">
        <v>1776</v>
      </c>
      <c r="B1323" s="197" t="s">
        <v>1836</v>
      </c>
      <c r="C1323" s="196" t="s">
        <v>1836</v>
      </c>
      <c r="D1323" s="196">
        <v>114.98</v>
      </c>
      <c r="E1323" s="196">
        <v>27.12</v>
      </c>
    </row>
    <row r="1324" spans="1:5" ht="15" customHeight="1">
      <c r="A1324" s="210" t="s">
        <v>1776</v>
      </c>
      <c r="B1324" s="197" t="s">
        <v>1836</v>
      </c>
      <c r="C1324" s="196" t="s">
        <v>1837</v>
      </c>
      <c r="D1324" s="196">
        <v>114.98</v>
      </c>
      <c r="E1324" s="196">
        <v>27.12</v>
      </c>
    </row>
    <row r="1325" spans="1:5" ht="15" customHeight="1">
      <c r="A1325" s="210" t="s">
        <v>1776</v>
      </c>
      <c r="B1325" s="197" t="s">
        <v>1836</v>
      </c>
      <c r="C1325" s="196" t="s">
        <v>1838</v>
      </c>
      <c r="D1325" s="196">
        <v>115</v>
      </c>
      <c r="E1325" s="196">
        <v>27.1</v>
      </c>
    </row>
    <row r="1326" spans="1:5" ht="15" customHeight="1">
      <c r="A1326" s="210" t="s">
        <v>1776</v>
      </c>
      <c r="B1326" s="197" t="s">
        <v>1836</v>
      </c>
      <c r="C1326" s="196" t="s">
        <v>1839</v>
      </c>
      <c r="D1326" s="196">
        <v>114.9</v>
      </c>
      <c r="E1326" s="196">
        <v>27.05</v>
      </c>
    </row>
    <row r="1327" spans="1:5" ht="15" customHeight="1">
      <c r="A1327" s="210" t="s">
        <v>1776</v>
      </c>
      <c r="B1327" s="197" t="s">
        <v>1836</v>
      </c>
      <c r="C1327" s="196" t="s">
        <v>1840</v>
      </c>
      <c r="D1327" s="196">
        <v>115.13</v>
      </c>
      <c r="E1327" s="196">
        <v>27.22</v>
      </c>
    </row>
    <row r="1328" spans="1:5" ht="15" customHeight="1">
      <c r="A1328" s="210" t="s">
        <v>1776</v>
      </c>
      <c r="B1328" s="197" t="s">
        <v>1836</v>
      </c>
      <c r="C1328" s="196" t="s">
        <v>1841</v>
      </c>
      <c r="D1328" s="196">
        <v>115.33</v>
      </c>
      <c r="E1328" s="196">
        <v>27.62</v>
      </c>
    </row>
    <row r="1329" spans="1:5" ht="15" customHeight="1">
      <c r="A1329" s="210" t="s">
        <v>1776</v>
      </c>
      <c r="B1329" s="197" t="s">
        <v>1836</v>
      </c>
      <c r="C1329" s="196" t="s">
        <v>1842</v>
      </c>
      <c r="D1329" s="196">
        <v>115.4</v>
      </c>
      <c r="E1329" s="196">
        <v>27.77</v>
      </c>
    </row>
    <row r="1330" spans="1:5" ht="15" customHeight="1">
      <c r="A1330" s="210" t="s">
        <v>1776</v>
      </c>
      <c r="B1330" s="197" t="s">
        <v>1836</v>
      </c>
      <c r="C1330" s="196" t="s">
        <v>1843</v>
      </c>
      <c r="D1330" s="196">
        <v>115.43</v>
      </c>
      <c r="E1330" s="196">
        <v>27.32</v>
      </c>
    </row>
    <row r="1331" spans="1:5" ht="15" customHeight="1">
      <c r="A1331" s="210" t="s">
        <v>1776</v>
      </c>
      <c r="B1331" s="197" t="s">
        <v>1836</v>
      </c>
      <c r="C1331" s="196" t="s">
        <v>1844</v>
      </c>
      <c r="D1331" s="196">
        <v>114.88</v>
      </c>
      <c r="E1331" s="196">
        <v>26.8</v>
      </c>
    </row>
    <row r="1332" spans="1:5" ht="15" customHeight="1">
      <c r="A1332" s="210" t="s">
        <v>1776</v>
      </c>
      <c r="B1332" s="197" t="s">
        <v>1836</v>
      </c>
      <c r="C1332" s="196" t="s">
        <v>1845</v>
      </c>
      <c r="D1332" s="196">
        <v>114.52</v>
      </c>
      <c r="E1332" s="196">
        <v>26.33</v>
      </c>
    </row>
    <row r="1333" spans="1:5" ht="15" customHeight="1">
      <c r="A1333" s="210" t="s">
        <v>1776</v>
      </c>
      <c r="B1333" s="197" t="s">
        <v>1836</v>
      </c>
      <c r="C1333" s="196" t="s">
        <v>1846</v>
      </c>
      <c r="D1333" s="196">
        <v>114.78</v>
      </c>
      <c r="E1333" s="196">
        <v>26.47</v>
      </c>
    </row>
    <row r="1334" spans="1:5" ht="15" customHeight="1">
      <c r="A1334" s="210" t="s">
        <v>1776</v>
      </c>
      <c r="B1334" s="197" t="s">
        <v>1847</v>
      </c>
      <c r="C1334" s="196" t="s">
        <v>1848</v>
      </c>
      <c r="D1334" s="196">
        <v>114.62</v>
      </c>
      <c r="E1334" s="196">
        <v>27.38</v>
      </c>
    </row>
    <row r="1335" spans="1:5" ht="15" customHeight="1">
      <c r="A1335" s="210" t="s">
        <v>1776</v>
      </c>
      <c r="B1335" s="197" t="s">
        <v>1836</v>
      </c>
      <c r="C1335" s="196" t="s">
        <v>1849</v>
      </c>
      <c r="D1335" s="196">
        <v>114.23</v>
      </c>
      <c r="E1335" s="196">
        <v>26.95</v>
      </c>
    </row>
    <row r="1336" spans="1:5" ht="15" customHeight="1">
      <c r="A1336" s="210" t="s">
        <v>1776</v>
      </c>
      <c r="B1336" s="197" t="s">
        <v>1836</v>
      </c>
      <c r="C1336" s="196" t="s">
        <v>1850</v>
      </c>
      <c r="D1336" s="196">
        <v>114.27</v>
      </c>
      <c r="E1336" s="196">
        <v>26.72</v>
      </c>
    </row>
    <row r="1337" spans="1:5" ht="15" customHeight="1">
      <c r="A1337" s="210" t="s">
        <v>1776</v>
      </c>
      <c r="B1337" s="197" t="s">
        <v>1851</v>
      </c>
      <c r="C1337" s="196" t="s">
        <v>1851</v>
      </c>
      <c r="D1337" s="196">
        <v>114.38</v>
      </c>
      <c r="E1337" s="196">
        <v>27.8</v>
      </c>
    </row>
    <row r="1338" spans="1:5" ht="15" customHeight="1">
      <c r="A1338" s="210" t="s">
        <v>1776</v>
      </c>
      <c r="B1338" s="197" t="s">
        <v>1851</v>
      </c>
      <c r="C1338" s="196" t="s">
        <v>1852</v>
      </c>
      <c r="D1338" s="196">
        <v>114.38</v>
      </c>
      <c r="E1338" s="196">
        <v>27.8</v>
      </c>
    </row>
    <row r="1339" spans="1:5" ht="15" customHeight="1">
      <c r="A1339" s="210" t="s">
        <v>1776</v>
      </c>
      <c r="B1339" s="197" t="s">
        <v>1851</v>
      </c>
      <c r="C1339" s="196" t="s">
        <v>1853</v>
      </c>
      <c r="D1339" s="196">
        <v>115.38</v>
      </c>
      <c r="E1339" s="196">
        <v>28.7</v>
      </c>
    </row>
    <row r="1340" spans="1:5" ht="15" customHeight="1">
      <c r="A1340" s="210" t="s">
        <v>1776</v>
      </c>
      <c r="B1340" s="197" t="s">
        <v>1851</v>
      </c>
      <c r="C1340" s="196" t="s">
        <v>1854</v>
      </c>
      <c r="D1340" s="196">
        <v>114.43</v>
      </c>
      <c r="E1340" s="196">
        <v>28.12</v>
      </c>
    </row>
    <row r="1341" spans="1:5" ht="15" customHeight="1">
      <c r="A1341" s="210" t="s">
        <v>1776</v>
      </c>
      <c r="B1341" s="197" t="s">
        <v>1851</v>
      </c>
      <c r="C1341" s="196" t="s">
        <v>1855</v>
      </c>
      <c r="D1341" s="196">
        <v>114.92</v>
      </c>
      <c r="E1341" s="196">
        <v>28.23</v>
      </c>
    </row>
    <row r="1342" spans="1:5" ht="15" customHeight="1">
      <c r="A1342" s="210" t="s">
        <v>1776</v>
      </c>
      <c r="B1342" s="197" t="s">
        <v>1851</v>
      </c>
      <c r="C1342" s="196" t="s">
        <v>1856</v>
      </c>
      <c r="D1342" s="196">
        <v>114.78</v>
      </c>
      <c r="E1342" s="196">
        <v>28.38</v>
      </c>
    </row>
    <row r="1343" spans="1:5" ht="15" customHeight="1">
      <c r="A1343" s="210" t="s">
        <v>1776</v>
      </c>
      <c r="B1343" s="197" t="s">
        <v>1851</v>
      </c>
      <c r="C1343" s="196" t="s">
        <v>1857</v>
      </c>
      <c r="D1343" s="196">
        <v>115.35</v>
      </c>
      <c r="E1343" s="196">
        <v>28.87</v>
      </c>
    </row>
    <row r="1344" spans="1:5" ht="15" customHeight="1">
      <c r="A1344" s="210" t="s">
        <v>1776</v>
      </c>
      <c r="B1344" s="197" t="s">
        <v>1851</v>
      </c>
      <c r="C1344" s="196" t="s">
        <v>1858</v>
      </c>
      <c r="D1344" s="196">
        <v>114.37</v>
      </c>
      <c r="E1344" s="196">
        <v>28.53</v>
      </c>
    </row>
    <row r="1345" spans="1:5" ht="15" customHeight="1">
      <c r="A1345" s="210" t="s">
        <v>1776</v>
      </c>
      <c r="B1345" s="197" t="s">
        <v>1851</v>
      </c>
      <c r="C1345" s="196" t="s">
        <v>1859</v>
      </c>
      <c r="D1345" s="196">
        <v>115.78</v>
      </c>
      <c r="E1345" s="196">
        <v>28.2</v>
      </c>
    </row>
    <row r="1346" spans="1:5" ht="15" customHeight="1">
      <c r="A1346" s="210" t="s">
        <v>1776</v>
      </c>
      <c r="B1346" s="197" t="s">
        <v>1851</v>
      </c>
      <c r="C1346" s="196" t="s">
        <v>1860</v>
      </c>
      <c r="D1346" s="196">
        <v>115.53</v>
      </c>
      <c r="E1346" s="196">
        <v>28.07</v>
      </c>
    </row>
    <row r="1347" spans="1:5" ht="15" customHeight="1">
      <c r="A1347" s="210" t="s">
        <v>1776</v>
      </c>
      <c r="B1347" s="197" t="s">
        <v>1851</v>
      </c>
      <c r="C1347" s="196" t="s">
        <v>1861</v>
      </c>
      <c r="D1347" s="196">
        <v>115.37</v>
      </c>
      <c r="E1347" s="196">
        <v>28.42</v>
      </c>
    </row>
    <row r="1348" spans="1:5" ht="15" customHeight="1">
      <c r="A1348" s="210" t="s">
        <v>1776</v>
      </c>
      <c r="B1348" s="197" t="s">
        <v>1862</v>
      </c>
      <c r="C1348" s="196" t="s">
        <v>1862</v>
      </c>
      <c r="D1348" s="196">
        <v>116.35</v>
      </c>
      <c r="E1348" s="196">
        <v>28</v>
      </c>
    </row>
    <row r="1349" spans="1:5" ht="15" customHeight="1">
      <c r="A1349" s="210" t="s">
        <v>1776</v>
      </c>
      <c r="B1349" s="197" t="s">
        <v>1862</v>
      </c>
      <c r="C1349" s="196" t="s">
        <v>1863</v>
      </c>
      <c r="D1349" s="196">
        <v>116.35</v>
      </c>
      <c r="E1349" s="196">
        <v>27.98</v>
      </c>
    </row>
    <row r="1350" spans="1:5" ht="15" customHeight="1">
      <c r="A1350" s="210" t="s">
        <v>1776</v>
      </c>
      <c r="B1350" s="197" t="s">
        <v>1862</v>
      </c>
      <c r="C1350" s="196" t="s">
        <v>1864</v>
      </c>
      <c r="D1350" s="196">
        <v>116.63</v>
      </c>
      <c r="E1350" s="196">
        <v>27.55</v>
      </c>
    </row>
    <row r="1351" spans="1:5" ht="15" customHeight="1">
      <c r="A1351" s="210" t="s">
        <v>1776</v>
      </c>
      <c r="B1351" s="197" t="s">
        <v>1862</v>
      </c>
      <c r="C1351" s="196" t="s">
        <v>1865</v>
      </c>
      <c r="D1351" s="196">
        <v>116.92</v>
      </c>
      <c r="E1351" s="196">
        <v>27.3</v>
      </c>
    </row>
    <row r="1352" spans="1:5" ht="15" customHeight="1">
      <c r="A1352" s="210" t="s">
        <v>1776</v>
      </c>
      <c r="B1352" s="197" t="s">
        <v>1862</v>
      </c>
      <c r="C1352" s="196" t="s">
        <v>1866</v>
      </c>
      <c r="D1352" s="196">
        <v>116.53</v>
      </c>
      <c r="E1352" s="196">
        <v>27.22</v>
      </c>
    </row>
    <row r="1353" spans="1:5" ht="15" customHeight="1">
      <c r="A1353" s="210" t="s">
        <v>1776</v>
      </c>
      <c r="B1353" s="197" t="s">
        <v>1862</v>
      </c>
      <c r="C1353" s="196" t="s">
        <v>1867</v>
      </c>
      <c r="D1353" s="196">
        <v>116.05</v>
      </c>
      <c r="E1353" s="196">
        <v>27.77</v>
      </c>
    </row>
    <row r="1354" spans="1:5" ht="15" customHeight="1">
      <c r="A1354" s="210" t="s">
        <v>1776</v>
      </c>
      <c r="B1354" s="197" t="s">
        <v>1862</v>
      </c>
      <c r="C1354" s="196" t="s">
        <v>1868</v>
      </c>
      <c r="D1354" s="196">
        <v>115.83</v>
      </c>
      <c r="E1354" s="196">
        <v>27.43</v>
      </c>
    </row>
    <row r="1355" spans="1:5" ht="15" customHeight="1">
      <c r="A1355" s="210" t="s">
        <v>1776</v>
      </c>
      <c r="B1355" s="197" t="s">
        <v>1862</v>
      </c>
      <c r="C1355" s="196" t="s">
        <v>1869</v>
      </c>
      <c r="D1355" s="196">
        <v>116.22</v>
      </c>
      <c r="E1355" s="196">
        <v>27.55</v>
      </c>
    </row>
    <row r="1356" spans="1:5" ht="15" customHeight="1">
      <c r="A1356" s="210" t="s">
        <v>1776</v>
      </c>
      <c r="B1356" s="197" t="s">
        <v>1862</v>
      </c>
      <c r="C1356" s="196" t="s">
        <v>1870</v>
      </c>
      <c r="D1356" s="196">
        <v>116.77</v>
      </c>
      <c r="E1356" s="196">
        <v>27.92</v>
      </c>
    </row>
    <row r="1357" spans="1:5" ht="15" customHeight="1">
      <c r="A1357" s="210" t="s">
        <v>1776</v>
      </c>
      <c r="B1357" s="197" t="s">
        <v>1862</v>
      </c>
      <c r="C1357" s="196" t="s">
        <v>1871</v>
      </c>
      <c r="D1357" s="196">
        <v>117.07</v>
      </c>
      <c r="E1357" s="196">
        <v>27.7</v>
      </c>
    </row>
    <row r="1358" spans="1:5" ht="15" customHeight="1">
      <c r="A1358" s="210" t="s">
        <v>1776</v>
      </c>
      <c r="B1358" s="197" t="s">
        <v>1862</v>
      </c>
      <c r="C1358" s="196" t="s">
        <v>1872</v>
      </c>
      <c r="D1358" s="196">
        <v>116.62</v>
      </c>
      <c r="E1358" s="196">
        <v>28.23</v>
      </c>
    </row>
    <row r="1359" spans="1:5" ht="15" customHeight="1">
      <c r="A1359" s="210" t="s">
        <v>1776</v>
      </c>
      <c r="B1359" s="197" t="s">
        <v>1862</v>
      </c>
      <c r="C1359" s="196" t="s">
        <v>1873</v>
      </c>
      <c r="D1359" s="196">
        <v>116.32</v>
      </c>
      <c r="E1359" s="196">
        <v>26.83</v>
      </c>
    </row>
    <row r="1360" spans="1:5" ht="15" customHeight="1">
      <c r="A1360" s="210" t="s">
        <v>1776</v>
      </c>
      <c r="B1360" s="197" t="s">
        <v>1874</v>
      </c>
      <c r="C1360" s="196" t="s">
        <v>1874</v>
      </c>
      <c r="D1360" s="196">
        <v>117.97</v>
      </c>
      <c r="E1360" s="196">
        <v>28.45</v>
      </c>
    </row>
    <row r="1361" spans="1:5" ht="15" customHeight="1">
      <c r="A1361" s="210" t="s">
        <v>1776</v>
      </c>
      <c r="B1361" s="197" t="s">
        <v>1874</v>
      </c>
      <c r="C1361" s="196" t="s">
        <v>1875</v>
      </c>
      <c r="D1361" s="196">
        <v>117.95</v>
      </c>
      <c r="E1361" s="196">
        <v>28.43</v>
      </c>
    </row>
    <row r="1362" spans="1:5" ht="15" customHeight="1">
      <c r="A1362" s="210" t="s">
        <v>1776</v>
      </c>
      <c r="B1362" s="197" t="s">
        <v>1874</v>
      </c>
      <c r="C1362" s="196" t="s">
        <v>1876</v>
      </c>
      <c r="D1362" s="196">
        <v>117.92</v>
      </c>
      <c r="E1362" s="196">
        <v>28.43</v>
      </c>
    </row>
    <row r="1363" spans="1:5" ht="15" customHeight="1">
      <c r="A1363" s="210" t="s">
        <v>1776</v>
      </c>
      <c r="B1363" s="197" t="s">
        <v>1874</v>
      </c>
      <c r="C1363" s="196" t="s">
        <v>1877</v>
      </c>
      <c r="D1363" s="196">
        <v>118.18</v>
      </c>
      <c r="E1363" s="196">
        <v>28.43</v>
      </c>
    </row>
    <row r="1364" spans="1:5" ht="15" customHeight="1">
      <c r="A1364" s="210" t="s">
        <v>1776</v>
      </c>
      <c r="B1364" s="197" t="s">
        <v>1874</v>
      </c>
      <c r="C1364" s="196" t="s">
        <v>1878</v>
      </c>
      <c r="D1364" s="196">
        <v>118.25</v>
      </c>
      <c r="E1364" s="196">
        <v>28.68</v>
      </c>
    </row>
    <row r="1365" spans="1:5" ht="15" customHeight="1">
      <c r="A1365" s="210" t="s">
        <v>1776</v>
      </c>
      <c r="B1365" s="197" t="s">
        <v>1874</v>
      </c>
      <c r="C1365" s="196" t="s">
        <v>1879</v>
      </c>
      <c r="D1365" s="196">
        <v>117.7</v>
      </c>
      <c r="E1365" s="196">
        <v>28.32</v>
      </c>
    </row>
    <row r="1366" spans="1:5" ht="15" customHeight="1">
      <c r="A1366" s="210" t="s">
        <v>1776</v>
      </c>
      <c r="B1366" s="197" t="s">
        <v>1874</v>
      </c>
      <c r="C1366" s="196" t="s">
        <v>1880</v>
      </c>
      <c r="D1366" s="196">
        <v>117.6</v>
      </c>
      <c r="E1366" s="196">
        <v>28.42</v>
      </c>
    </row>
    <row r="1367" spans="1:5" ht="15" customHeight="1">
      <c r="A1367" s="210" t="s">
        <v>1776</v>
      </c>
      <c r="B1367" s="197" t="s">
        <v>1874</v>
      </c>
      <c r="C1367" s="196" t="s">
        <v>1881</v>
      </c>
      <c r="D1367" s="196">
        <v>117.43</v>
      </c>
      <c r="E1367" s="196">
        <v>28.4</v>
      </c>
    </row>
    <row r="1368" spans="1:5" ht="15" customHeight="1">
      <c r="A1368" s="210" t="s">
        <v>1776</v>
      </c>
      <c r="B1368" s="197" t="s">
        <v>1874</v>
      </c>
      <c r="C1368" s="196" t="s">
        <v>1882</v>
      </c>
      <c r="D1368" s="196">
        <v>116.68</v>
      </c>
      <c r="E1368" s="196">
        <v>28.7</v>
      </c>
    </row>
    <row r="1369" spans="1:5" ht="15" customHeight="1">
      <c r="A1369" s="210" t="s">
        <v>1776</v>
      </c>
      <c r="B1369" s="197" t="s">
        <v>1874</v>
      </c>
      <c r="C1369" s="196" t="s">
        <v>1883</v>
      </c>
      <c r="D1369" s="196">
        <v>116.67</v>
      </c>
      <c r="E1369" s="196">
        <v>29</v>
      </c>
    </row>
    <row r="1370" spans="1:5" ht="15" customHeight="1">
      <c r="A1370" s="210" t="s">
        <v>1776</v>
      </c>
      <c r="B1370" s="197" t="s">
        <v>1874</v>
      </c>
      <c r="C1370" s="196" t="s">
        <v>1884</v>
      </c>
      <c r="D1370" s="196">
        <v>117.07</v>
      </c>
      <c r="E1370" s="196">
        <v>28.7</v>
      </c>
    </row>
    <row r="1371" spans="1:5" ht="15" customHeight="1">
      <c r="A1371" s="210" t="s">
        <v>1776</v>
      </c>
      <c r="B1371" s="197" t="s">
        <v>1874</v>
      </c>
      <c r="C1371" s="196" t="s">
        <v>1885</v>
      </c>
      <c r="D1371" s="196">
        <v>117.85</v>
      </c>
      <c r="E1371" s="196">
        <v>29.25</v>
      </c>
    </row>
    <row r="1372" spans="1:5" ht="15" customHeight="1">
      <c r="A1372" s="210" t="s">
        <v>1776</v>
      </c>
      <c r="B1372" s="197" t="s">
        <v>1874</v>
      </c>
      <c r="C1372" s="196" t="s">
        <v>1886</v>
      </c>
      <c r="D1372" s="196">
        <v>117.57</v>
      </c>
      <c r="E1372" s="196">
        <v>28.95</v>
      </c>
    </row>
    <row r="1373" spans="1:5" ht="15" customHeight="1">
      <c r="A1373" s="209" t="s">
        <v>1887</v>
      </c>
      <c r="B1373" s="197" t="s">
        <v>1888</v>
      </c>
      <c r="C1373" s="196" t="s">
        <v>1888</v>
      </c>
      <c r="D1373" s="196">
        <v>116.98</v>
      </c>
      <c r="E1373" s="196">
        <v>36.67</v>
      </c>
    </row>
    <row r="1374" spans="1:5" ht="15" customHeight="1">
      <c r="A1374" s="209" t="s">
        <v>1887</v>
      </c>
      <c r="B1374" s="197" t="s">
        <v>1888</v>
      </c>
      <c r="C1374" s="196" t="s">
        <v>1889</v>
      </c>
      <c r="D1374" s="196">
        <v>117.08</v>
      </c>
      <c r="E1374" s="196">
        <v>36.67</v>
      </c>
    </row>
    <row r="1375" spans="1:5" ht="15" customHeight="1">
      <c r="A1375" s="209" t="s">
        <v>1887</v>
      </c>
      <c r="B1375" s="197" t="s">
        <v>1888</v>
      </c>
      <c r="C1375" s="196" t="s">
        <v>1890</v>
      </c>
      <c r="D1375" s="196">
        <v>117</v>
      </c>
      <c r="E1375" s="196">
        <v>36.65</v>
      </c>
    </row>
    <row r="1376" spans="1:5" ht="15" customHeight="1">
      <c r="A1376" s="209" t="s">
        <v>1887</v>
      </c>
      <c r="B1376" s="197" t="s">
        <v>1888</v>
      </c>
      <c r="C1376" s="196" t="s">
        <v>1890</v>
      </c>
      <c r="D1376" s="196">
        <v>116.58</v>
      </c>
      <c r="E1376" s="196">
        <v>35.4</v>
      </c>
    </row>
    <row r="1377" spans="1:5" ht="15" customHeight="1">
      <c r="A1377" s="209" t="s">
        <v>1887</v>
      </c>
      <c r="B1377" s="197" t="s">
        <v>1888</v>
      </c>
      <c r="C1377" s="196" t="s">
        <v>1890</v>
      </c>
      <c r="D1377" s="196">
        <v>117.57</v>
      </c>
      <c r="E1377" s="196">
        <v>34.869999999999997</v>
      </c>
    </row>
    <row r="1378" spans="1:5" ht="15" customHeight="1">
      <c r="A1378" s="209" t="s">
        <v>1887</v>
      </c>
      <c r="B1378" s="197" t="s">
        <v>1888</v>
      </c>
      <c r="C1378" s="196" t="s">
        <v>1891</v>
      </c>
      <c r="D1378" s="196">
        <v>116.93</v>
      </c>
      <c r="E1378" s="196">
        <v>36.65</v>
      </c>
    </row>
    <row r="1379" spans="1:5" ht="15" customHeight="1">
      <c r="A1379" s="209" t="s">
        <v>1887</v>
      </c>
      <c r="B1379" s="197" t="s">
        <v>1888</v>
      </c>
      <c r="C1379" s="196" t="s">
        <v>1892</v>
      </c>
      <c r="D1379" s="196">
        <v>116.98</v>
      </c>
      <c r="E1379" s="196">
        <v>36.68</v>
      </c>
    </row>
    <row r="1380" spans="1:5" ht="15" customHeight="1">
      <c r="A1380" s="209" t="s">
        <v>1887</v>
      </c>
      <c r="B1380" s="197" t="s">
        <v>1888</v>
      </c>
      <c r="C1380" s="196" t="s">
        <v>1893</v>
      </c>
      <c r="D1380" s="196">
        <v>117.07</v>
      </c>
      <c r="E1380" s="196">
        <v>36.68</v>
      </c>
    </row>
    <row r="1381" spans="1:5" ht="15" customHeight="1">
      <c r="A1381" s="209" t="s">
        <v>1887</v>
      </c>
      <c r="B1381" s="197" t="s">
        <v>1888</v>
      </c>
      <c r="C1381" s="196" t="s">
        <v>1894</v>
      </c>
      <c r="D1381" s="196">
        <v>116.73</v>
      </c>
      <c r="E1381" s="196">
        <v>36.549999999999997</v>
      </c>
    </row>
    <row r="1382" spans="1:5" ht="15" customHeight="1">
      <c r="A1382" s="209" t="s">
        <v>1887</v>
      </c>
      <c r="B1382" s="197" t="s">
        <v>1888</v>
      </c>
      <c r="C1382" s="196" t="s">
        <v>1895</v>
      </c>
      <c r="D1382" s="196">
        <v>116.45</v>
      </c>
      <c r="E1382" s="196">
        <v>36.28</v>
      </c>
    </row>
    <row r="1383" spans="1:5" ht="15" customHeight="1">
      <c r="A1383" s="209" t="s">
        <v>1887</v>
      </c>
      <c r="B1383" s="197" t="s">
        <v>1888</v>
      </c>
      <c r="C1383" s="196" t="s">
        <v>1896</v>
      </c>
      <c r="D1383" s="196">
        <v>117.22</v>
      </c>
      <c r="E1383" s="196">
        <v>36.979999999999997</v>
      </c>
    </row>
    <row r="1384" spans="1:5" ht="15" customHeight="1">
      <c r="A1384" s="209" t="s">
        <v>1887</v>
      </c>
      <c r="B1384" s="197" t="s">
        <v>1888</v>
      </c>
      <c r="C1384" s="196" t="s">
        <v>1897</v>
      </c>
      <c r="D1384" s="196">
        <v>117.15</v>
      </c>
      <c r="E1384" s="196">
        <v>37.32</v>
      </c>
    </row>
    <row r="1385" spans="1:5" ht="15" customHeight="1">
      <c r="A1385" s="209" t="s">
        <v>1887</v>
      </c>
      <c r="B1385" s="197" t="s">
        <v>1888</v>
      </c>
      <c r="C1385" s="196" t="s">
        <v>1898</v>
      </c>
      <c r="D1385" s="196">
        <v>117.53</v>
      </c>
      <c r="E1385" s="196">
        <v>36.72</v>
      </c>
    </row>
    <row r="1386" spans="1:5" ht="15" customHeight="1">
      <c r="A1386" s="209" t="s">
        <v>1887</v>
      </c>
      <c r="B1386" s="197" t="s">
        <v>1899</v>
      </c>
      <c r="C1386" s="196" t="s">
        <v>1899</v>
      </c>
      <c r="D1386" s="196">
        <v>120.38</v>
      </c>
      <c r="E1386" s="196">
        <v>36.07</v>
      </c>
    </row>
    <row r="1387" spans="1:5" ht="15" customHeight="1">
      <c r="A1387" s="209" t="s">
        <v>1887</v>
      </c>
      <c r="B1387" s="197" t="s">
        <v>1899</v>
      </c>
      <c r="C1387" s="196" t="s">
        <v>1900</v>
      </c>
      <c r="D1387" s="196">
        <v>120.38</v>
      </c>
      <c r="E1387" s="196">
        <v>36.07</v>
      </c>
    </row>
    <row r="1388" spans="1:5" ht="15" customHeight="1">
      <c r="A1388" s="209" t="s">
        <v>1887</v>
      </c>
      <c r="B1388" s="197" t="s">
        <v>1899</v>
      </c>
      <c r="C1388" s="196" t="s">
        <v>1901</v>
      </c>
      <c r="D1388" s="196">
        <v>120.38</v>
      </c>
      <c r="E1388" s="196">
        <v>36.08</v>
      </c>
    </row>
    <row r="1389" spans="1:5" ht="15" customHeight="1">
      <c r="A1389" s="209" t="s">
        <v>1887</v>
      </c>
      <c r="B1389" s="197" t="s">
        <v>1899</v>
      </c>
      <c r="C1389" s="196" t="s">
        <v>1902</v>
      </c>
      <c r="D1389" s="196">
        <v>120.35</v>
      </c>
      <c r="E1389" s="196">
        <v>36.1</v>
      </c>
    </row>
    <row r="1390" spans="1:5" ht="15" customHeight="1">
      <c r="A1390" s="209" t="s">
        <v>1887</v>
      </c>
      <c r="B1390" s="197" t="s">
        <v>1899</v>
      </c>
      <c r="C1390" s="196" t="s">
        <v>1903</v>
      </c>
      <c r="D1390" s="196">
        <v>120.18</v>
      </c>
      <c r="E1390" s="196">
        <v>35.97</v>
      </c>
    </row>
    <row r="1391" spans="1:5" ht="15" customHeight="1">
      <c r="A1391" s="209" t="s">
        <v>1887</v>
      </c>
      <c r="B1391" s="197" t="s">
        <v>1899</v>
      </c>
      <c r="C1391" s="196" t="s">
        <v>1904</v>
      </c>
      <c r="D1391" s="196">
        <v>120.47</v>
      </c>
      <c r="E1391" s="196">
        <v>36.1</v>
      </c>
    </row>
    <row r="1392" spans="1:5" ht="15" customHeight="1">
      <c r="A1392" s="209" t="s">
        <v>1887</v>
      </c>
      <c r="B1392" s="197" t="s">
        <v>1899</v>
      </c>
      <c r="C1392" s="196" t="s">
        <v>1905</v>
      </c>
      <c r="D1392" s="196">
        <v>120.43</v>
      </c>
      <c r="E1392" s="196">
        <v>36.15</v>
      </c>
    </row>
    <row r="1393" spans="1:5" ht="15" customHeight="1">
      <c r="A1393" s="209" t="s">
        <v>1887</v>
      </c>
      <c r="B1393" s="197" t="s">
        <v>1899</v>
      </c>
      <c r="C1393" s="196" t="s">
        <v>1906</v>
      </c>
      <c r="D1393" s="196">
        <v>120.37</v>
      </c>
      <c r="E1393" s="196">
        <v>36.299999999999997</v>
      </c>
    </row>
    <row r="1394" spans="1:5" ht="15" customHeight="1">
      <c r="A1394" s="209" t="s">
        <v>1887</v>
      </c>
      <c r="B1394" s="197" t="s">
        <v>1899</v>
      </c>
      <c r="C1394" s="196" t="s">
        <v>1907</v>
      </c>
      <c r="D1394" s="196">
        <v>120.03</v>
      </c>
      <c r="E1394" s="196">
        <v>36.270000000000003</v>
      </c>
    </row>
    <row r="1395" spans="1:5" ht="15" customHeight="1">
      <c r="A1395" s="209" t="s">
        <v>1887</v>
      </c>
      <c r="B1395" s="197" t="s">
        <v>1899</v>
      </c>
      <c r="C1395" s="196" t="s">
        <v>1908</v>
      </c>
      <c r="D1395" s="196">
        <v>120.45</v>
      </c>
      <c r="E1395" s="196">
        <v>36.380000000000003</v>
      </c>
    </row>
    <row r="1396" spans="1:5" ht="15" customHeight="1">
      <c r="A1396" s="209" t="s">
        <v>1887</v>
      </c>
      <c r="B1396" s="197" t="s">
        <v>1899</v>
      </c>
      <c r="C1396" s="196" t="s">
        <v>1909</v>
      </c>
      <c r="D1396" s="196">
        <v>119.95</v>
      </c>
      <c r="E1396" s="196">
        <v>36.78</v>
      </c>
    </row>
    <row r="1397" spans="1:5" ht="15" customHeight="1">
      <c r="A1397" s="209" t="s">
        <v>1887</v>
      </c>
      <c r="B1397" s="197" t="s">
        <v>1899</v>
      </c>
      <c r="C1397" s="196" t="s">
        <v>1910</v>
      </c>
      <c r="D1397" s="196">
        <v>120.03</v>
      </c>
      <c r="E1397" s="196">
        <v>35.869999999999997</v>
      </c>
    </row>
    <row r="1398" spans="1:5" ht="15" customHeight="1">
      <c r="A1398" s="209" t="s">
        <v>1887</v>
      </c>
      <c r="B1398" s="197" t="s">
        <v>1899</v>
      </c>
      <c r="C1398" s="196" t="s">
        <v>1911</v>
      </c>
      <c r="D1398" s="196">
        <v>120.5</v>
      </c>
      <c r="E1398" s="196">
        <v>36.869999999999997</v>
      </c>
    </row>
    <row r="1399" spans="1:5" ht="15" customHeight="1">
      <c r="A1399" s="209" t="s">
        <v>1887</v>
      </c>
      <c r="B1399" s="197" t="s">
        <v>1912</v>
      </c>
      <c r="C1399" s="196" t="s">
        <v>1912</v>
      </c>
      <c r="D1399" s="196">
        <v>118.05</v>
      </c>
      <c r="E1399" s="196">
        <v>36.82</v>
      </c>
    </row>
    <row r="1400" spans="1:5" ht="15" customHeight="1">
      <c r="A1400" s="209" t="s">
        <v>1887</v>
      </c>
      <c r="B1400" s="197" t="s">
        <v>1912</v>
      </c>
      <c r="C1400" s="196" t="s">
        <v>1913</v>
      </c>
      <c r="D1400" s="196">
        <v>118.03</v>
      </c>
      <c r="E1400" s="196">
        <v>36.82</v>
      </c>
    </row>
    <row r="1401" spans="1:5" ht="15" customHeight="1">
      <c r="A1401" s="209" t="s">
        <v>1887</v>
      </c>
      <c r="B1401" s="197" t="s">
        <v>1912</v>
      </c>
      <c r="C1401" s="196" t="s">
        <v>1914</v>
      </c>
      <c r="D1401" s="196">
        <v>117.85</v>
      </c>
      <c r="E1401" s="196">
        <v>36.5</v>
      </c>
    </row>
    <row r="1402" spans="1:5" ht="15" customHeight="1">
      <c r="A1402" s="209" t="s">
        <v>1887</v>
      </c>
      <c r="B1402" s="197" t="s">
        <v>1912</v>
      </c>
      <c r="C1402" s="196" t="s">
        <v>1915</v>
      </c>
      <c r="D1402" s="196">
        <v>118.3</v>
      </c>
      <c r="E1402" s="196">
        <v>36.82</v>
      </c>
    </row>
    <row r="1403" spans="1:5" ht="15" customHeight="1">
      <c r="A1403" s="209" t="s">
        <v>1887</v>
      </c>
      <c r="B1403" s="197" t="s">
        <v>1912</v>
      </c>
      <c r="C1403" s="196" t="s">
        <v>1916</v>
      </c>
      <c r="D1403" s="196">
        <v>117.87</v>
      </c>
      <c r="E1403" s="196">
        <v>36.799999999999997</v>
      </c>
    </row>
    <row r="1404" spans="1:5" ht="15" customHeight="1">
      <c r="A1404" s="209" t="s">
        <v>1887</v>
      </c>
      <c r="B1404" s="197" t="s">
        <v>1912</v>
      </c>
      <c r="C1404" s="196" t="s">
        <v>1917</v>
      </c>
      <c r="D1404" s="196">
        <v>118.08</v>
      </c>
      <c r="E1404" s="196">
        <v>36.97</v>
      </c>
    </row>
    <row r="1405" spans="1:5" ht="15" customHeight="1">
      <c r="A1405" s="209" t="s">
        <v>1887</v>
      </c>
      <c r="B1405" s="197" t="s">
        <v>1912</v>
      </c>
      <c r="C1405" s="196" t="s">
        <v>1918</v>
      </c>
      <c r="D1405" s="196">
        <v>117.82</v>
      </c>
      <c r="E1405" s="196">
        <v>37.17</v>
      </c>
    </row>
    <row r="1406" spans="1:5" ht="15" customHeight="1">
      <c r="A1406" s="209" t="s">
        <v>1887</v>
      </c>
      <c r="B1406" s="197" t="s">
        <v>1912</v>
      </c>
      <c r="C1406" s="196" t="s">
        <v>1919</v>
      </c>
      <c r="D1406" s="196">
        <v>118.17</v>
      </c>
      <c r="E1406" s="196">
        <v>36.18</v>
      </c>
    </row>
    <row r="1407" spans="1:5" ht="15" customHeight="1">
      <c r="A1407" s="209" t="s">
        <v>1887</v>
      </c>
      <c r="B1407" s="197" t="s">
        <v>1920</v>
      </c>
      <c r="C1407" s="196" t="s">
        <v>1920</v>
      </c>
      <c r="D1407" s="196">
        <v>117.32</v>
      </c>
      <c r="E1407" s="196">
        <v>34.82</v>
      </c>
    </row>
    <row r="1408" spans="1:5" ht="15" customHeight="1">
      <c r="A1408" s="209" t="s">
        <v>1887</v>
      </c>
      <c r="B1408" s="197" t="s">
        <v>1920</v>
      </c>
      <c r="C1408" s="196" t="s">
        <v>1890</v>
      </c>
      <c r="D1408" s="196">
        <v>117</v>
      </c>
      <c r="E1408" s="196">
        <v>36.65</v>
      </c>
    </row>
    <row r="1409" spans="1:5" ht="15" customHeight="1">
      <c r="A1409" s="209" t="s">
        <v>1887</v>
      </c>
      <c r="B1409" s="197" t="s">
        <v>1920</v>
      </c>
      <c r="C1409" s="196" t="s">
        <v>1890</v>
      </c>
      <c r="D1409" s="196">
        <v>116.58</v>
      </c>
      <c r="E1409" s="196">
        <v>35.4</v>
      </c>
    </row>
    <row r="1410" spans="1:5" ht="15" customHeight="1">
      <c r="A1410" s="209" t="s">
        <v>1887</v>
      </c>
      <c r="B1410" s="197" t="s">
        <v>1920</v>
      </c>
      <c r="C1410" s="196" t="s">
        <v>1890</v>
      </c>
      <c r="D1410" s="196">
        <v>117.57</v>
      </c>
      <c r="E1410" s="196">
        <v>34.869999999999997</v>
      </c>
    </row>
    <row r="1411" spans="1:5" ht="15" customHeight="1">
      <c r="A1411" s="209" t="s">
        <v>1887</v>
      </c>
      <c r="B1411" s="197" t="s">
        <v>1920</v>
      </c>
      <c r="C1411" s="196" t="s">
        <v>1921</v>
      </c>
      <c r="D1411" s="196">
        <v>117.25</v>
      </c>
      <c r="E1411" s="196">
        <v>34.799999999999997</v>
      </c>
    </row>
    <row r="1412" spans="1:5" ht="15" customHeight="1">
      <c r="A1412" s="209" t="s">
        <v>1887</v>
      </c>
      <c r="B1412" s="197" t="s">
        <v>1920</v>
      </c>
      <c r="C1412" s="196" t="s">
        <v>1922</v>
      </c>
      <c r="D1412" s="196">
        <v>117.58</v>
      </c>
      <c r="E1412" s="196">
        <v>34.770000000000003</v>
      </c>
    </row>
    <row r="1413" spans="1:5" ht="15" customHeight="1">
      <c r="A1413" s="209" t="s">
        <v>1887</v>
      </c>
      <c r="B1413" s="197" t="s">
        <v>1920</v>
      </c>
      <c r="C1413" s="196" t="s">
        <v>1923</v>
      </c>
      <c r="D1413" s="196">
        <v>117.73</v>
      </c>
      <c r="E1413" s="196">
        <v>34.57</v>
      </c>
    </row>
    <row r="1414" spans="1:5" ht="15" customHeight="1">
      <c r="A1414" s="209" t="s">
        <v>1887</v>
      </c>
      <c r="B1414" s="197" t="s">
        <v>1920</v>
      </c>
      <c r="C1414" s="196" t="s">
        <v>1924</v>
      </c>
      <c r="D1414" s="196">
        <v>117.45</v>
      </c>
      <c r="E1414" s="196">
        <v>35.08</v>
      </c>
    </row>
    <row r="1415" spans="1:5" ht="15" customHeight="1">
      <c r="A1415" s="209" t="s">
        <v>1887</v>
      </c>
      <c r="B1415" s="197" t="s">
        <v>1920</v>
      </c>
      <c r="C1415" s="196" t="s">
        <v>1925</v>
      </c>
      <c r="D1415" s="196">
        <v>117.15</v>
      </c>
      <c r="E1415" s="196">
        <v>35.08</v>
      </c>
    </row>
    <row r="1416" spans="1:5" ht="15" customHeight="1">
      <c r="A1416" s="209" t="s">
        <v>1887</v>
      </c>
      <c r="B1416" s="197" t="s">
        <v>1926</v>
      </c>
      <c r="C1416" s="196" t="s">
        <v>1926</v>
      </c>
      <c r="D1416" s="196">
        <v>118.67</v>
      </c>
      <c r="E1416" s="196">
        <v>37.43</v>
      </c>
    </row>
    <row r="1417" spans="1:5" ht="15" customHeight="1">
      <c r="A1417" s="209" t="s">
        <v>1887</v>
      </c>
      <c r="B1417" s="197" t="s">
        <v>1926</v>
      </c>
      <c r="C1417" s="196" t="s">
        <v>1927</v>
      </c>
      <c r="D1417" s="196">
        <v>118.5</v>
      </c>
      <c r="E1417" s="196">
        <v>37.47</v>
      </c>
    </row>
    <row r="1418" spans="1:5" ht="15" customHeight="1">
      <c r="A1418" s="209" t="s">
        <v>1887</v>
      </c>
      <c r="B1418" s="197" t="s">
        <v>1926</v>
      </c>
      <c r="C1418" s="196" t="s">
        <v>1928</v>
      </c>
      <c r="D1418" s="196">
        <v>118.53</v>
      </c>
      <c r="E1418" s="196">
        <v>37.880000000000003</v>
      </c>
    </row>
    <row r="1419" spans="1:5" ht="15" customHeight="1">
      <c r="A1419" s="209" t="s">
        <v>1887</v>
      </c>
      <c r="B1419" s="197" t="s">
        <v>1926</v>
      </c>
      <c r="C1419" s="196" t="s">
        <v>1929</v>
      </c>
      <c r="D1419" s="196">
        <v>118.55</v>
      </c>
      <c r="E1419" s="196">
        <v>37.58</v>
      </c>
    </row>
    <row r="1420" spans="1:5" ht="15" customHeight="1">
      <c r="A1420" s="209" t="s">
        <v>1887</v>
      </c>
      <c r="B1420" s="197" t="s">
        <v>1926</v>
      </c>
      <c r="C1420" s="196" t="s">
        <v>1930</v>
      </c>
      <c r="D1420" s="196">
        <v>118.25</v>
      </c>
      <c r="E1420" s="196">
        <v>37.479999999999997</v>
      </c>
    </row>
    <row r="1421" spans="1:5" ht="15" customHeight="1">
      <c r="A1421" s="209" t="s">
        <v>1887</v>
      </c>
      <c r="B1421" s="197" t="s">
        <v>1926</v>
      </c>
      <c r="C1421" s="196" t="s">
        <v>1931</v>
      </c>
      <c r="D1421" s="196">
        <v>118.4</v>
      </c>
      <c r="E1421" s="196">
        <v>37.07</v>
      </c>
    </row>
    <row r="1422" spans="1:5" ht="15" customHeight="1">
      <c r="A1422" s="209" t="s">
        <v>1887</v>
      </c>
      <c r="B1422" s="197" t="s">
        <v>1932</v>
      </c>
      <c r="C1422" s="196" t="s">
        <v>1932</v>
      </c>
      <c r="D1422" s="196">
        <v>121.43</v>
      </c>
      <c r="E1422" s="196">
        <v>37.450000000000003</v>
      </c>
    </row>
    <row r="1423" spans="1:5" ht="15" customHeight="1">
      <c r="A1423" s="209" t="s">
        <v>1887</v>
      </c>
      <c r="B1423" s="197" t="s">
        <v>1932</v>
      </c>
      <c r="C1423" s="196" t="s">
        <v>1933</v>
      </c>
      <c r="D1423" s="196">
        <v>121.38</v>
      </c>
      <c r="E1423" s="196">
        <v>37.53</v>
      </c>
    </row>
    <row r="1424" spans="1:5" ht="15" customHeight="1">
      <c r="A1424" s="209" t="s">
        <v>1887</v>
      </c>
      <c r="B1424" s="197" t="s">
        <v>1932</v>
      </c>
      <c r="C1424" s="196" t="s">
        <v>1934</v>
      </c>
      <c r="D1424" s="196">
        <v>121.25</v>
      </c>
      <c r="E1424" s="196">
        <v>37.5</v>
      </c>
    </row>
    <row r="1425" spans="1:5" ht="15" customHeight="1">
      <c r="A1425" s="209" t="s">
        <v>1887</v>
      </c>
      <c r="B1425" s="197" t="s">
        <v>1932</v>
      </c>
      <c r="C1425" s="196" t="s">
        <v>1935</v>
      </c>
      <c r="D1425" s="196">
        <v>121.6</v>
      </c>
      <c r="E1425" s="196">
        <v>37.380000000000003</v>
      </c>
    </row>
    <row r="1426" spans="1:5" ht="15" customHeight="1">
      <c r="A1426" s="209" t="s">
        <v>1887</v>
      </c>
      <c r="B1426" s="197" t="s">
        <v>1932</v>
      </c>
      <c r="C1426" s="196" t="s">
        <v>1936</v>
      </c>
      <c r="D1426" s="196">
        <v>121.43</v>
      </c>
      <c r="E1426" s="196">
        <v>37.5</v>
      </c>
    </row>
    <row r="1427" spans="1:5" ht="15" customHeight="1">
      <c r="A1427" s="209" t="s">
        <v>1887</v>
      </c>
      <c r="B1427" s="197" t="s">
        <v>1932</v>
      </c>
      <c r="C1427" s="196" t="s">
        <v>1937</v>
      </c>
      <c r="D1427" s="196">
        <v>120.73</v>
      </c>
      <c r="E1427" s="196">
        <v>37.92</v>
      </c>
    </row>
    <row r="1428" spans="1:5" ht="15" customHeight="1">
      <c r="A1428" s="209" t="s">
        <v>1887</v>
      </c>
      <c r="B1428" s="197" t="s">
        <v>1932</v>
      </c>
      <c r="C1428" s="196" t="s">
        <v>1938</v>
      </c>
      <c r="D1428" s="196">
        <v>120.52</v>
      </c>
      <c r="E1428" s="196">
        <v>37.65</v>
      </c>
    </row>
    <row r="1429" spans="1:5" ht="15" customHeight="1">
      <c r="A1429" s="209" t="s">
        <v>1887</v>
      </c>
      <c r="B1429" s="197" t="s">
        <v>1932</v>
      </c>
      <c r="C1429" s="196" t="s">
        <v>1939</v>
      </c>
      <c r="D1429" s="196">
        <v>120.7</v>
      </c>
      <c r="E1429" s="196">
        <v>36.979999999999997</v>
      </c>
    </row>
    <row r="1430" spans="1:5" ht="15" customHeight="1">
      <c r="A1430" s="209" t="s">
        <v>1887</v>
      </c>
      <c r="B1430" s="197" t="s">
        <v>1932</v>
      </c>
      <c r="C1430" s="196" t="s">
        <v>1940</v>
      </c>
      <c r="D1430" s="196">
        <v>119.93</v>
      </c>
      <c r="E1430" s="196">
        <v>37.18</v>
      </c>
    </row>
    <row r="1431" spans="1:5" ht="15" customHeight="1">
      <c r="A1431" s="209" t="s">
        <v>1887</v>
      </c>
      <c r="B1431" s="197" t="s">
        <v>1932</v>
      </c>
      <c r="C1431" s="196" t="s">
        <v>1941</v>
      </c>
      <c r="D1431" s="196">
        <v>120.75</v>
      </c>
      <c r="E1431" s="196">
        <v>37.82</v>
      </c>
    </row>
    <row r="1432" spans="1:5" ht="15" customHeight="1">
      <c r="A1432" s="209" t="s">
        <v>1887</v>
      </c>
      <c r="B1432" s="197" t="s">
        <v>1932</v>
      </c>
      <c r="C1432" s="196" t="s">
        <v>1942</v>
      </c>
      <c r="D1432" s="196">
        <v>120.4</v>
      </c>
      <c r="E1432" s="196">
        <v>37.369999999999997</v>
      </c>
    </row>
    <row r="1433" spans="1:5" ht="15" customHeight="1">
      <c r="A1433" s="209" t="s">
        <v>1887</v>
      </c>
      <c r="B1433" s="197" t="s">
        <v>1932</v>
      </c>
      <c r="C1433" s="196" t="s">
        <v>1943</v>
      </c>
      <c r="D1433" s="196">
        <v>120.83</v>
      </c>
      <c r="E1433" s="196">
        <v>37.299999999999997</v>
      </c>
    </row>
    <row r="1434" spans="1:5" ht="15" customHeight="1">
      <c r="A1434" s="209" t="s">
        <v>1887</v>
      </c>
      <c r="B1434" s="197" t="s">
        <v>1932</v>
      </c>
      <c r="C1434" s="196" t="s">
        <v>1944</v>
      </c>
      <c r="D1434" s="196">
        <v>121.15</v>
      </c>
      <c r="E1434" s="196">
        <v>36.78</v>
      </c>
    </row>
    <row r="1435" spans="1:5" ht="15" customHeight="1">
      <c r="A1435" s="209" t="s">
        <v>1887</v>
      </c>
      <c r="B1435" s="197" t="s">
        <v>1945</v>
      </c>
      <c r="C1435" s="196" t="s">
        <v>1945</v>
      </c>
      <c r="D1435" s="196">
        <v>119.15</v>
      </c>
      <c r="E1435" s="196">
        <v>36.700000000000003</v>
      </c>
    </row>
    <row r="1436" spans="1:5" ht="15" customHeight="1">
      <c r="A1436" s="209" t="s">
        <v>1887</v>
      </c>
      <c r="B1436" s="197" t="s">
        <v>1945</v>
      </c>
      <c r="C1436" s="196" t="s">
        <v>1946</v>
      </c>
      <c r="D1436" s="196">
        <v>119.1</v>
      </c>
      <c r="E1436" s="196">
        <v>36.72</v>
      </c>
    </row>
    <row r="1437" spans="1:5" ht="15" customHeight="1">
      <c r="A1437" s="209" t="s">
        <v>1887</v>
      </c>
      <c r="B1437" s="197" t="s">
        <v>1945</v>
      </c>
      <c r="C1437" s="196" t="s">
        <v>1947</v>
      </c>
      <c r="D1437" s="196">
        <v>119.22</v>
      </c>
      <c r="E1437" s="196">
        <v>36.770000000000003</v>
      </c>
    </row>
    <row r="1438" spans="1:5" ht="15" customHeight="1">
      <c r="A1438" s="209" t="s">
        <v>1887</v>
      </c>
      <c r="B1438" s="197" t="s">
        <v>1945</v>
      </c>
      <c r="C1438" s="196" t="s">
        <v>1948</v>
      </c>
      <c r="D1438" s="196">
        <v>119.17</v>
      </c>
      <c r="E1438" s="196">
        <v>36.67</v>
      </c>
    </row>
    <row r="1439" spans="1:5" ht="15" customHeight="1">
      <c r="A1439" s="209" t="s">
        <v>1887</v>
      </c>
      <c r="B1439" s="197" t="s">
        <v>1945</v>
      </c>
      <c r="C1439" s="196" t="s">
        <v>1949</v>
      </c>
      <c r="D1439" s="196">
        <v>119.12</v>
      </c>
      <c r="E1439" s="196">
        <v>36.72</v>
      </c>
    </row>
    <row r="1440" spans="1:5" ht="15" customHeight="1">
      <c r="A1440" s="209" t="s">
        <v>1887</v>
      </c>
      <c r="B1440" s="197" t="s">
        <v>1945</v>
      </c>
      <c r="C1440" s="196" t="s">
        <v>1950</v>
      </c>
      <c r="D1440" s="196">
        <v>118.53</v>
      </c>
      <c r="E1440" s="196">
        <v>36.520000000000003</v>
      </c>
    </row>
    <row r="1441" spans="1:5" ht="15" customHeight="1">
      <c r="A1441" s="209" t="s">
        <v>1887</v>
      </c>
      <c r="B1441" s="197" t="s">
        <v>1945</v>
      </c>
      <c r="C1441" s="196" t="s">
        <v>1951</v>
      </c>
      <c r="D1441" s="196">
        <v>118.82</v>
      </c>
      <c r="E1441" s="196">
        <v>36.700000000000003</v>
      </c>
    </row>
    <row r="1442" spans="1:5" ht="15" customHeight="1">
      <c r="A1442" s="209" t="s">
        <v>1887</v>
      </c>
      <c r="B1442" s="197" t="s">
        <v>1945</v>
      </c>
      <c r="C1442" s="196" t="s">
        <v>1952</v>
      </c>
      <c r="D1442" s="196">
        <v>118.47</v>
      </c>
      <c r="E1442" s="196">
        <v>36.68</v>
      </c>
    </row>
    <row r="1443" spans="1:5" ht="15" customHeight="1">
      <c r="A1443" s="209" t="s">
        <v>1887</v>
      </c>
      <c r="B1443" s="197" t="s">
        <v>1945</v>
      </c>
      <c r="C1443" s="196" t="s">
        <v>1953</v>
      </c>
      <c r="D1443" s="196">
        <v>119.4</v>
      </c>
      <c r="E1443" s="196">
        <v>36</v>
      </c>
    </row>
    <row r="1444" spans="1:5" ht="15" customHeight="1">
      <c r="A1444" s="209" t="s">
        <v>1887</v>
      </c>
      <c r="B1444" s="197" t="s">
        <v>1945</v>
      </c>
      <c r="C1444" s="196" t="s">
        <v>1954</v>
      </c>
      <c r="D1444" s="196">
        <v>118.73</v>
      </c>
      <c r="E1444" s="196">
        <v>36.880000000000003</v>
      </c>
    </row>
    <row r="1445" spans="1:5" ht="15" customHeight="1">
      <c r="A1445" s="209" t="s">
        <v>1887</v>
      </c>
      <c r="B1445" s="197" t="s">
        <v>1945</v>
      </c>
      <c r="C1445" s="196" t="s">
        <v>1955</v>
      </c>
      <c r="D1445" s="196">
        <v>119.2</v>
      </c>
      <c r="E1445" s="196">
        <v>36.43</v>
      </c>
    </row>
    <row r="1446" spans="1:5" ht="15" customHeight="1">
      <c r="A1446" s="209" t="s">
        <v>1887</v>
      </c>
      <c r="B1446" s="197" t="s">
        <v>1945</v>
      </c>
      <c r="C1446" s="196" t="s">
        <v>1956</v>
      </c>
      <c r="D1446" s="196">
        <v>119.75</v>
      </c>
      <c r="E1446" s="196">
        <v>36.380000000000003</v>
      </c>
    </row>
    <row r="1447" spans="1:5" ht="15" customHeight="1">
      <c r="A1447" s="209" t="s">
        <v>1887</v>
      </c>
      <c r="B1447" s="197" t="s">
        <v>1945</v>
      </c>
      <c r="C1447" s="196" t="s">
        <v>1957</v>
      </c>
      <c r="D1447" s="196">
        <v>119.4</v>
      </c>
      <c r="E1447" s="196">
        <v>36.869999999999997</v>
      </c>
    </row>
    <row r="1448" spans="1:5" ht="15" customHeight="1">
      <c r="A1448" s="209" t="s">
        <v>1887</v>
      </c>
      <c r="B1448" s="197" t="s">
        <v>1958</v>
      </c>
      <c r="C1448" s="196" t="s">
        <v>1958</v>
      </c>
      <c r="D1448" s="196">
        <v>116.58</v>
      </c>
      <c r="E1448" s="196">
        <v>35.42</v>
      </c>
    </row>
    <row r="1449" spans="1:5" ht="15" customHeight="1">
      <c r="A1449" s="209" t="s">
        <v>1887</v>
      </c>
      <c r="B1449" s="197" t="s">
        <v>1958</v>
      </c>
      <c r="C1449" s="196" t="s">
        <v>1890</v>
      </c>
      <c r="D1449" s="196">
        <v>117</v>
      </c>
      <c r="E1449" s="196">
        <v>36.65</v>
      </c>
    </row>
    <row r="1450" spans="1:5" ht="15" customHeight="1">
      <c r="A1450" s="209" t="s">
        <v>1887</v>
      </c>
      <c r="B1450" s="197" t="s">
        <v>1958</v>
      </c>
      <c r="C1450" s="196" t="s">
        <v>1890</v>
      </c>
      <c r="D1450" s="196">
        <v>116.58</v>
      </c>
      <c r="E1450" s="196">
        <v>35.4</v>
      </c>
    </row>
    <row r="1451" spans="1:5" ht="15" customHeight="1">
      <c r="A1451" s="209" t="s">
        <v>1887</v>
      </c>
      <c r="B1451" s="197" t="s">
        <v>1958</v>
      </c>
      <c r="C1451" s="196" t="s">
        <v>1890</v>
      </c>
      <c r="D1451" s="196">
        <v>117.57</v>
      </c>
      <c r="E1451" s="196">
        <v>34.869999999999997</v>
      </c>
    </row>
    <row r="1452" spans="1:5" ht="15" customHeight="1">
      <c r="A1452" s="209" t="s">
        <v>1887</v>
      </c>
      <c r="B1452" s="197" t="s">
        <v>1958</v>
      </c>
      <c r="C1452" s="196" t="s">
        <v>1959</v>
      </c>
      <c r="D1452" s="196">
        <v>116.58</v>
      </c>
      <c r="E1452" s="196">
        <v>35.42</v>
      </c>
    </row>
    <row r="1453" spans="1:5" ht="15" customHeight="1">
      <c r="A1453" s="209" t="s">
        <v>1887</v>
      </c>
      <c r="B1453" s="197" t="s">
        <v>1958</v>
      </c>
      <c r="C1453" s="196" t="s">
        <v>1960</v>
      </c>
      <c r="D1453" s="196">
        <v>117.13</v>
      </c>
      <c r="E1453" s="196">
        <v>34.82</v>
      </c>
    </row>
    <row r="1454" spans="1:5" ht="15" customHeight="1">
      <c r="A1454" s="209" t="s">
        <v>1887</v>
      </c>
      <c r="B1454" s="197" t="s">
        <v>1958</v>
      </c>
      <c r="C1454" s="196" t="s">
        <v>1961</v>
      </c>
      <c r="D1454" s="196">
        <v>116.65</v>
      </c>
      <c r="E1454" s="196">
        <v>35</v>
      </c>
    </row>
    <row r="1455" spans="1:5" ht="15" customHeight="1">
      <c r="A1455" s="209" t="s">
        <v>1887</v>
      </c>
      <c r="B1455" s="197" t="s">
        <v>1958</v>
      </c>
      <c r="C1455" s="196" t="s">
        <v>1962</v>
      </c>
      <c r="D1455" s="196">
        <v>116.3</v>
      </c>
      <c r="E1455" s="196">
        <v>35.07</v>
      </c>
    </row>
    <row r="1456" spans="1:5" ht="15" customHeight="1">
      <c r="A1456" s="209" t="s">
        <v>1887</v>
      </c>
      <c r="B1456" s="197" t="s">
        <v>1958</v>
      </c>
      <c r="C1456" s="196" t="s">
        <v>1963</v>
      </c>
      <c r="D1456" s="196">
        <v>116.33</v>
      </c>
      <c r="E1456" s="196">
        <v>35.42</v>
      </c>
    </row>
    <row r="1457" spans="1:5" ht="15" customHeight="1">
      <c r="A1457" s="209" t="s">
        <v>1887</v>
      </c>
      <c r="B1457" s="197" t="s">
        <v>1958</v>
      </c>
      <c r="C1457" s="196" t="s">
        <v>1964</v>
      </c>
      <c r="D1457" s="196">
        <v>116.48</v>
      </c>
      <c r="E1457" s="196">
        <v>35.729999999999997</v>
      </c>
    </row>
    <row r="1458" spans="1:5" ht="15" customHeight="1">
      <c r="A1458" s="209" t="s">
        <v>1887</v>
      </c>
      <c r="B1458" s="197" t="s">
        <v>1958</v>
      </c>
      <c r="C1458" s="196" t="s">
        <v>1965</v>
      </c>
      <c r="D1458" s="196">
        <v>117.27</v>
      </c>
      <c r="E1458" s="196">
        <v>35.67</v>
      </c>
    </row>
    <row r="1459" spans="1:5" ht="15" customHeight="1">
      <c r="A1459" s="209" t="s">
        <v>1887</v>
      </c>
      <c r="B1459" s="197" t="s">
        <v>1958</v>
      </c>
      <c r="C1459" s="196" t="s">
        <v>1966</v>
      </c>
      <c r="D1459" s="196">
        <v>116.08</v>
      </c>
      <c r="E1459" s="196">
        <v>35.799999999999997</v>
      </c>
    </row>
    <row r="1460" spans="1:5" ht="15" customHeight="1">
      <c r="A1460" s="209" t="s">
        <v>1887</v>
      </c>
      <c r="B1460" s="197" t="s">
        <v>1958</v>
      </c>
      <c r="C1460" s="196" t="s">
        <v>1967</v>
      </c>
      <c r="D1460" s="196">
        <v>116.98</v>
      </c>
      <c r="E1460" s="196">
        <v>35.58</v>
      </c>
    </row>
    <row r="1461" spans="1:5" ht="15" customHeight="1">
      <c r="A1461" s="209" t="s">
        <v>1887</v>
      </c>
      <c r="B1461" s="197" t="s">
        <v>1958</v>
      </c>
      <c r="C1461" s="196" t="s">
        <v>1968</v>
      </c>
      <c r="D1461" s="196">
        <v>116.83</v>
      </c>
      <c r="E1461" s="196">
        <v>35.549999999999997</v>
      </c>
    </row>
    <row r="1462" spans="1:5" ht="15" customHeight="1">
      <c r="A1462" s="209" t="s">
        <v>1887</v>
      </c>
      <c r="B1462" s="197" t="s">
        <v>1958</v>
      </c>
      <c r="C1462" s="196" t="s">
        <v>1969</v>
      </c>
      <c r="D1462" s="196">
        <v>116.97</v>
      </c>
      <c r="E1462" s="196">
        <v>35.4</v>
      </c>
    </row>
    <row r="1463" spans="1:5" ht="15" customHeight="1">
      <c r="A1463" s="209" t="s">
        <v>1887</v>
      </c>
      <c r="B1463" s="197" t="s">
        <v>1970</v>
      </c>
      <c r="C1463" s="196" t="s">
        <v>1970</v>
      </c>
      <c r="D1463" s="196">
        <v>117.08</v>
      </c>
      <c r="E1463" s="196">
        <v>36.200000000000003</v>
      </c>
    </row>
    <row r="1464" spans="1:5" ht="15" customHeight="1">
      <c r="A1464" s="209" t="s">
        <v>1887</v>
      </c>
      <c r="B1464" s="197" t="s">
        <v>1970</v>
      </c>
      <c r="C1464" s="196" t="s">
        <v>1971</v>
      </c>
      <c r="D1464" s="196">
        <v>117.13</v>
      </c>
      <c r="E1464" s="196">
        <v>36.18</v>
      </c>
    </row>
    <row r="1465" spans="1:5" ht="15" customHeight="1">
      <c r="A1465" s="209" t="s">
        <v>1887</v>
      </c>
      <c r="B1465" s="197" t="s">
        <v>1970</v>
      </c>
      <c r="C1465" s="196" t="s">
        <v>1972</v>
      </c>
      <c r="D1465" s="196">
        <v>117</v>
      </c>
      <c r="E1465" s="196">
        <v>36.18</v>
      </c>
    </row>
    <row r="1466" spans="1:5" ht="15" customHeight="1">
      <c r="A1466" s="209" t="s">
        <v>1887</v>
      </c>
      <c r="B1466" s="197" t="s">
        <v>1970</v>
      </c>
      <c r="C1466" s="196" t="s">
        <v>1973</v>
      </c>
      <c r="D1466" s="196">
        <v>116.8</v>
      </c>
      <c r="E1466" s="196">
        <v>35.770000000000003</v>
      </c>
    </row>
    <row r="1467" spans="1:5" ht="15" customHeight="1">
      <c r="A1467" s="209" t="s">
        <v>1887</v>
      </c>
      <c r="B1467" s="197" t="s">
        <v>1970</v>
      </c>
      <c r="C1467" s="196" t="s">
        <v>1974</v>
      </c>
      <c r="D1467" s="196">
        <v>116.47</v>
      </c>
      <c r="E1467" s="196">
        <v>35.93</v>
      </c>
    </row>
    <row r="1468" spans="1:5" ht="15" customHeight="1">
      <c r="A1468" s="209" t="s">
        <v>1887</v>
      </c>
      <c r="B1468" s="197" t="s">
        <v>1970</v>
      </c>
      <c r="C1468" s="196" t="s">
        <v>1975</v>
      </c>
      <c r="D1468" s="196">
        <v>117.77</v>
      </c>
      <c r="E1468" s="196">
        <v>35.92</v>
      </c>
    </row>
    <row r="1469" spans="1:5" ht="15" customHeight="1">
      <c r="A1469" s="209" t="s">
        <v>1887</v>
      </c>
      <c r="B1469" s="197" t="s">
        <v>1970</v>
      </c>
      <c r="C1469" s="196" t="s">
        <v>1976</v>
      </c>
      <c r="D1469" s="196">
        <v>116.77</v>
      </c>
      <c r="E1469" s="196">
        <v>36.18</v>
      </c>
    </row>
    <row r="1470" spans="1:5" ht="15" customHeight="1">
      <c r="A1470" s="209" t="s">
        <v>1887</v>
      </c>
      <c r="B1470" s="197" t="s">
        <v>1977</v>
      </c>
      <c r="C1470" s="196" t="s">
        <v>1977</v>
      </c>
      <c r="D1470" s="196">
        <v>122.12</v>
      </c>
      <c r="E1470" s="196">
        <v>37.520000000000003</v>
      </c>
    </row>
    <row r="1471" spans="1:5" ht="15" customHeight="1">
      <c r="A1471" s="209" t="s">
        <v>1887</v>
      </c>
      <c r="B1471" s="197" t="s">
        <v>1977</v>
      </c>
      <c r="C1471" s="196" t="s">
        <v>1978</v>
      </c>
      <c r="D1471" s="196">
        <v>122.12</v>
      </c>
      <c r="E1471" s="196">
        <v>37.5</v>
      </c>
    </row>
    <row r="1472" spans="1:5" ht="15" customHeight="1">
      <c r="A1472" s="209" t="s">
        <v>1887</v>
      </c>
      <c r="B1472" s="197" t="s">
        <v>1977</v>
      </c>
      <c r="C1472" s="196" t="s">
        <v>1979</v>
      </c>
      <c r="D1472" s="196">
        <v>122.05</v>
      </c>
      <c r="E1472" s="196">
        <v>37.200000000000003</v>
      </c>
    </row>
    <row r="1473" spans="1:5" ht="15" customHeight="1">
      <c r="A1473" s="209" t="s">
        <v>1887</v>
      </c>
      <c r="B1473" s="197" t="s">
        <v>1977</v>
      </c>
      <c r="C1473" s="196" t="s">
        <v>1980</v>
      </c>
      <c r="D1473" s="196">
        <v>122.42</v>
      </c>
      <c r="E1473" s="196">
        <v>37.17</v>
      </c>
    </row>
    <row r="1474" spans="1:5" ht="15" customHeight="1">
      <c r="A1474" s="209" t="s">
        <v>1887</v>
      </c>
      <c r="B1474" s="197" t="s">
        <v>1977</v>
      </c>
      <c r="C1474" s="196" t="s">
        <v>1981</v>
      </c>
      <c r="D1474" s="196">
        <v>121.53</v>
      </c>
      <c r="E1474" s="196">
        <v>36.92</v>
      </c>
    </row>
    <row r="1475" spans="1:5" ht="15" customHeight="1">
      <c r="A1475" s="209" t="s">
        <v>1887</v>
      </c>
      <c r="B1475" s="197" t="s">
        <v>1982</v>
      </c>
      <c r="C1475" s="196" t="s">
        <v>1982</v>
      </c>
      <c r="D1475" s="196">
        <v>119.52</v>
      </c>
      <c r="E1475" s="196">
        <v>35.42</v>
      </c>
    </row>
    <row r="1476" spans="1:5" ht="15" customHeight="1">
      <c r="A1476" s="209" t="s">
        <v>1887</v>
      </c>
      <c r="B1476" s="197" t="s">
        <v>1982</v>
      </c>
      <c r="C1476" s="196" t="s">
        <v>1983</v>
      </c>
      <c r="D1476" s="196">
        <v>119.45</v>
      </c>
      <c r="E1476" s="196">
        <v>35.42</v>
      </c>
    </row>
    <row r="1477" spans="1:5" ht="15" customHeight="1">
      <c r="A1477" s="209" t="s">
        <v>1887</v>
      </c>
      <c r="B1477" s="197" t="s">
        <v>1982</v>
      </c>
      <c r="C1477" s="196" t="s">
        <v>1984</v>
      </c>
      <c r="D1477" s="196">
        <v>119.33</v>
      </c>
      <c r="E1477" s="196">
        <v>35.1</v>
      </c>
    </row>
    <row r="1478" spans="1:5" ht="15" customHeight="1">
      <c r="A1478" s="209" t="s">
        <v>1887</v>
      </c>
      <c r="B1478" s="197" t="s">
        <v>1982</v>
      </c>
      <c r="C1478" s="196" t="s">
        <v>1985</v>
      </c>
      <c r="D1478" s="196">
        <v>119.2</v>
      </c>
      <c r="E1478" s="196">
        <v>35.75</v>
      </c>
    </row>
    <row r="1479" spans="1:5" ht="15" customHeight="1">
      <c r="A1479" s="209" t="s">
        <v>1887</v>
      </c>
      <c r="B1479" s="197" t="s">
        <v>1982</v>
      </c>
      <c r="C1479" s="196" t="s">
        <v>1986</v>
      </c>
      <c r="D1479" s="196">
        <v>118.83</v>
      </c>
      <c r="E1479" s="196">
        <v>35.58</v>
      </c>
    </row>
    <row r="1480" spans="1:5" ht="15" customHeight="1">
      <c r="A1480" s="209" t="s">
        <v>1887</v>
      </c>
      <c r="B1480" s="197" t="s">
        <v>1987</v>
      </c>
      <c r="C1480" s="196" t="s">
        <v>1987</v>
      </c>
      <c r="D1480" s="196">
        <v>117.67</v>
      </c>
      <c r="E1480" s="196">
        <v>36.22</v>
      </c>
    </row>
    <row r="1481" spans="1:5" ht="15" customHeight="1">
      <c r="A1481" s="209" t="s">
        <v>1887</v>
      </c>
      <c r="B1481" s="197" t="s">
        <v>1987</v>
      </c>
      <c r="C1481" s="196" t="s">
        <v>1988</v>
      </c>
      <c r="D1481" s="196">
        <v>117.65</v>
      </c>
      <c r="E1481" s="196">
        <v>36.200000000000003</v>
      </c>
    </row>
    <row r="1482" spans="1:5" ht="15" customHeight="1">
      <c r="A1482" s="209" t="s">
        <v>1887</v>
      </c>
      <c r="B1482" s="197" t="s">
        <v>1987</v>
      </c>
      <c r="C1482" s="196" t="s">
        <v>1989</v>
      </c>
      <c r="D1482" s="196">
        <v>117.8</v>
      </c>
      <c r="E1482" s="196">
        <v>36.07</v>
      </c>
    </row>
    <row r="1483" spans="1:5" ht="15" customHeight="1">
      <c r="A1483" s="209" t="s">
        <v>1887</v>
      </c>
      <c r="B1483" s="197" t="s">
        <v>1990</v>
      </c>
      <c r="C1483" s="196" t="s">
        <v>1990</v>
      </c>
      <c r="D1483" s="196">
        <v>118.35</v>
      </c>
      <c r="E1483" s="196">
        <v>35.049999999999997</v>
      </c>
    </row>
    <row r="1484" spans="1:5" ht="15" customHeight="1">
      <c r="A1484" s="209" t="s">
        <v>1887</v>
      </c>
      <c r="B1484" s="197" t="s">
        <v>1990</v>
      </c>
      <c r="C1484" s="196" t="s">
        <v>1991</v>
      </c>
      <c r="D1484" s="196">
        <v>118.33</v>
      </c>
      <c r="E1484" s="196">
        <v>35.07</v>
      </c>
    </row>
    <row r="1485" spans="1:5" ht="15" customHeight="1">
      <c r="A1485" s="209" t="s">
        <v>1887</v>
      </c>
      <c r="B1485" s="197" t="s">
        <v>1990</v>
      </c>
      <c r="C1485" s="196" t="s">
        <v>1992</v>
      </c>
      <c r="D1485" s="196">
        <v>118.28</v>
      </c>
      <c r="E1485" s="196">
        <v>34.979999999999997</v>
      </c>
    </row>
    <row r="1486" spans="1:5" ht="15" customHeight="1">
      <c r="A1486" s="209" t="s">
        <v>1887</v>
      </c>
      <c r="B1486" s="197" t="s">
        <v>1990</v>
      </c>
      <c r="C1486" s="196" t="s">
        <v>590</v>
      </c>
      <c r="D1486" s="196">
        <v>118.4</v>
      </c>
      <c r="E1486" s="196">
        <v>35.08</v>
      </c>
    </row>
    <row r="1487" spans="1:5" ht="15" customHeight="1">
      <c r="A1487" s="209" t="s">
        <v>1887</v>
      </c>
      <c r="B1487" s="197" t="s">
        <v>1990</v>
      </c>
      <c r="C1487" s="196" t="s">
        <v>1993</v>
      </c>
      <c r="D1487" s="196">
        <v>118.47</v>
      </c>
      <c r="E1487" s="196">
        <v>35.549999999999997</v>
      </c>
    </row>
    <row r="1488" spans="1:5" ht="15" customHeight="1">
      <c r="A1488" s="209" t="s">
        <v>1887</v>
      </c>
      <c r="B1488" s="197" t="s">
        <v>1990</v>
      </c>
      <c r="C1488" s="196" t="s">
        <v>1994</v>
      </c>
      <c r="D1488" s="196">
        <v>118.35</v>
      </c>
      <c r="E1488" s="196">
        <v>34.619999999999997</v>
      </c>
    </row>
    <row r="1489" spans="1:5" ht="15" customHeight="1">
      <c r="A1489" s="209" t="s">
        <v>1887</v>
      </c>
      <c r="B1489" s="197" t="s">
        <v>1990</v>
      </c>
      <c r="C1489" s="196" t="s">
        <v>1995</v>
      </c>
      <c r="D1489" s="196">
        <v>118.62</v>
      </c>
      <c r="E1489" s="196">
        <v>35.78</v>
      </c>
    </row>
    <row r="1490" spans="1:5" ht="15" customHeight="1">
      <c r="A1490" s="209" t="s">
        <v>1887</v>
      </c>
      <c r="B1490" s="197" t="s">
        <v>1990</v>
      </c>
      <c r="C1490" s="196" t="s">
        <v>1996</v>
      </c>
      <c r="D1490" s="196">
        <v>118.05</v>
      </c>
      <c r="E1490" s="196">
        <v>34.85</v>
      </c>
    </row>
    <row r="1491" spans="1:5" ht="15" customHeight="1">
      <c r="A1491" s="209" t="s">
        <v>1887</v>
      </c>
      <c r="B1491" s="197" t="s">
        <v>1990</v>
      </c>
      <c r="C1491" s="196" t="s">
        <v>1997</v>
      </c>
      <c r="D1491" s="196">
        <v>117.97</v>
      </c>
      <c r="E1491" s="196">
        <v>35.270000000000003</v>
      </c>
    </row>
    <row r="1492" spans="1:5" ht="15" customHeight="1">
      <c r="A1492" s="209" t="s">
        <v>1887</v>
      </c>
      <c r="B1492" s="197" t="s">
        <v>1990</v>
      </c>
      <c r="C1492" s="196" t="s">
        <v>1998</v>
      </c>
      <c r="D1492" s="196">
        <v>117.63</v>
      </c>
      <c r="E1492" s="196">
        <v>35.5</v>
      </c>
    </row>
    <row r="1493" spans="1:5" ht="15" customHeight="1">
      <c r="A1493" s="209" t="s">
        <v>1887</v>
      </c>
      <c r="B1493" s="197" t="s">
        <v>1990</v>
      </c>
      <c r="C1493" s="196" t="s">
        <v>1999</v>
      </c>
      <c r="D1493" s="196">
        <v>118.83</v>
      </c>
      <c r="E1493" s="196">
        <v>35.18</v>
      </c>
    </row>
    <row r="1494" spans="1:5" ht="15" customHeight="1">
      <c r="A1494" s="209" t="s">
        <v>1887</v>
      </c>
      <c r="B1494" s="197" t="s">
        <v>1990</v>
      </c>
      <c r="C1494" s="196" t="s">
        <v>2000</v>
      </c>
      <c r="D1494" s="196">
        <v>117.93</v>
      </c>
      <c r="E1494" s="196">
        <v>35.72</v>
      </c>
    </row>
    <row r="1495" spans="1:5" ht="15" customHeight="1">
      <c r="A1495" s="209" t="s">
        <v>1887</v>
      </c>
      <c r="B1495" s="197" t="s">
        <v>1990</v>
      </c>
      <c r="C1495" s="196" t="s">
        <v>2001</v>
      </c>
      <c r="D1495" s="196">
        <v>118.65</v>
      </c>
      <c r="E1495" s="196">
        <v>34.92</v>
      </c>
    </row>
    <row r="1496" spans="1:5" ht="15" customHeight="1">
      <c r="A1496" s="209" t="s">
        <v>1887</v>
      </c>
      <c r="B1496" s="197" t="s">
        <v>2002</v>
      </c>
      <c r="C1496" s="196" t="s">
        <v>2002</v>
      </c>
      <c r="D1496" s="196">
        <v>116.3</v>
      </c>
      <c r="E1496" s="196">
        <v>37.450000000000003</v>
      </c>
    </row>
    <row r="1497" spans="1:5" ht="15" customHeight="1">
      <c r="A1497" s="209" t="s">
        <v>1887</v>
      </c>
      <c r="B1497" s="197" t="s">
        <v>2002</v>
      </c>
      <c r="C1497" s="196" t="s">
        <v>2003</v>
      </c>
      <c r="D1497" s="196">
        <v>116.3</v>
      </c>
      <c r="E1497" s="196">
        <v>37.450000000000003</v>
      </c>
    </row>
    <row r="1498" spans="1:5" ht="15" customHeight="1">
      <c r="A1498" s="209" t="s">
        <v>1887</v>
      </c>
      <c r="B1498" s="197" t="s">
        <v>2002</v>
      </c>
      <c r="C1498" s="196" t="s">
        <v>2004</v>
      </c>
      <c r="D1498" s="196">
        <v>116.57</v>
      </c>
      <c r="E1498" s="196">
        <v>37.33</v>
      </c>
    </row>
    <row r="1499" spans="1:5" ht="15" customHeight="1">
      <c r="A1499" s="209" t="s">
        <v>1887</v>
      </c>
      <c r="B1499" s="197" t="s">
        <v>2002</v>
      </c>
      <c r="C1499" s="196" t="s">
        <v>2005</v>
      </c>
      <c r="D1499" s="196">
        <v>116.78</v>
      </c>
      <c r="E1499" s="196">
        <v>37.65</v>
      </c>
    </row>
    <row r="1500" spans="1:5" ht="15" customHeight="1">
      <c r="A1500" s="209" t="s">
        <v>1887</v>
      </c>
      <c r="B1500" s="197" t="s">
        <v>2002</v>
      </c>
      <c r="C1500" s="196" t="s">
        <v>2006</v>
      </c>
      <c r="D1500" s="196">
        <v>117.38</v>
      </c>
      <c r="E1500" s="196">
        <v>37.78</v>
      </c>
    </row>
    <row r="1501" spans="1:5" ht="15" customHeight="1">
      <c r="A1501" s="209" t="s">
        <v>1887</v>
      </c>
      <c r="B1501" s="197" t="s">
        <v>2002</v>
      </c>
      <c r="C1501" s="196" t="s">
        <v>2007</v>
      </c>
      <c r="D1501" s="196">
        <v>116.87</v>
      </c>
      <c r="E1501" s="196">
        <v>37.18</v>
      </c>
    </row>
    <row r="1502" spans="1:5" ht="15" customHeight="1">
      <c r="A1502" s="209" t="s">
        <v>1887</v>
      </c>
      <c r="B1502" s="197" t="s">
        <v>2002</v>
      </c>
      <c r="C1502" s="196" t="s">
        <v>2008</v>
      </c>
      <c r="D1502" s="196">
        <v>116.75</v>
      </c>
      <c r="E1502" s="196">
        <v>36.799999999999997</v>
      </c>
    </row>
    <row r="1503" spans="1:5" ht="15" customHeight="1">
      <c r="A1503" s="209" t="s">
        <v>1887</v>
      </c>
      <c r="B1503" s="197" t="s">
        <v>2002</v>
      </c>
      <c r="C1503" s="196" t="s">
        <v>2009</v>
      </c>
      <c r="D1503" s="196">
        <v>116.43</v>
      </c>
      <c r="E1503" s="196">
        <v>37.17</v>
      </c>
    </row>
    <row r="1504" spans="1:5" ht="15" customHeight="1">
      <c r="A1504" s="209" t="s">
        <v>1887</v>
      </c>
      <c r="B1504" s="197" t="s">
        <v>2002</v>
      </c>
      <c r="C1504" s="196" t="s">
        <v>2010</v>
      </c>
      <c r="D1504" s="196">
        <v>116</v>
      </c>
      <c r="E1504" s="196">
        <v>36.950000000000003</v>
      </c>
    </row>
    <row r="1505" spans="1:5" ht="15" customHeight="1">
      <c r="A1505" s="209" t="s">
        <v>1887</v>
      </c>
      <c r="B1505" s="197" t="s">
        <v>2002</v>
      </c>
      <c r="C1505" s="196" t="s">
        <v>2011</v>
      </c>
      <c r="D1505" s="196">
        <v>116.07</v>
      </c>
      <c r="E1505" s="196">
        <v>37.22</v>
      </c>
    </row>
    <row r="1506" spans="1:5" ht="15" customHeight="1">
      <c r="A1506" s="209" t="s">
        <v>1887</v>
      </c>
      <c r="B1506" s="197" t="s">
        <v>2002</v>
      </c>
      <c r="C1506" s="196" t="s">
        <v>2012</v>
      </c>
      <c r="D1506" s="196">
        <v>117.23</v>
      </c>
      <c r="E1506" s="196">
        <v>37.729999999999997</v>
      </c>
    </row>
    <row r="1507" spans="1:5" ht="15" customHeight="1">
      <c r="A1507" s="209" t="s">
        <v>1887</v>
      </c>
      <c r="B1507" s="197" t="s">
        <v>2002</v>
      </c>
      <c r="C1507" s="196" t="s">
        <v>2013</v>
      </c>
      <c r="D1507" s="196">
        <v>116.63</v>
      </c>
      <c r="E1507" s="196">
        <v>36.93</v>
      </c>
    </row>
    <row r="1508" spans="1:5" ht="15" customHeight="1">
      <c r="A1508" s="209" t="s">
        <v>1887</v>
      </c>
      <c r="B1508" s="197" t="s">
        <v>2014</v>
      </c>
      <c r="C1508" s="196" t="s">
        <v>2014</v>
      </c>
      <c r="D1508" s="196">
        <v>115.98</v>
      </c>
      <c r="E1508" s="196">
        <v>36.450000000000003</v>
      </c>
    </row>
    <row r="1509" spans="1:5" ht="15" customHeight="1">
      <c r="A1509" s="209" t="s">
        <v>1887</v>
      </c>
      <c r="B1509" s="197" t="s">
        <v>2014</v>
      </c>
      <c r="C1509" s="196" t="s">
        <v>2015</v>
      </c>
      <c r="D1509" s="196">
        <v>115.98</v>
      </c>
      <c r="E1509" s="196">
        <v>36.450000000000003</v>
      </c>
    </row>
    <row r="1510" spans="1:5" ht="15" customHeight="1">
      <c r="A1510" s="209" t="s">
        <v>1887</v>
      </c>
      <c r="B1510" s="197" t="s">
        <v>2014</v>
      </c>
      <c r="C1510" s="196" t="s">
        <v>2016</v>
      </c>
      <c r="D1510" s="196">
        <v>115.78</v>
      </c>
      <c r="E1510" s="196">
        <v>36.119999999999997</v>
      </c>
    </row>
    <row r="1511" spans="1:5" ht="15" customHeight="1">
      <c r="A1511" s="209" t="s">
        <v>1887</v>
      </c>
      <c r="B1511" s="197" t="s">
        <v>2014</v>
      </c>
      <c r="C1511" s="196" t="s">
        <v>2017</v>
      </c>
      <c r="D1511" s="196">
        <v>115.67</v>
      </c>
      <c r="E1511" s="196">
        <v>36.229999999999997</v>
      </c>
    </row>
    <row r="1512" spans="1:5" ht="15" customHeight="1">
      <c r="A1512" s="209" t="s">
        <v>1887</v>
      </c>
      <c r="B1512" s="197" t="s">
        <v>2014</v>
      </c>
      <c r="C1512" s="196" t="s">
        <v>2018</v>
      </c>
      <c r="D1512" s="196">
        <v>116.25</v>
      </c>
      <c r="E1512" s="196">
        <v>36.58</v>
      </c>
    </row>
    <row r="1513" spans="1:5" ht="15" customHeight="1">
      <c r="A1513" s="209" t="s">
        <v>1887</v>
      </c>
      <c r="B1513" s="197" t="s">
        <v>2014</v>
      </c>
      <c r="C1513" s="196" t="s">
        <v>2019</v>
      </c>
      <c r="D1513" s="196">
        <v>116.25</v>
      </c>
      <c r="E1513" s="196">
        <v>36.33</v>
      </c>
    </row>
    <row r="1514" spans="1:5" ht="15" customHeight="1">
      <c r="A1514" s="209" t="s">
        <v>1887</v>
      </c>
      <c r="B1514" s="197" t="s">
        <v>2014</v>
      </c>
      <c r="C1514" s="196" t="s">
        <v>2020</v>
      </c>
      <c r="D1514" s="196">
        <v>115.43</v>
      </c>
      <c r="E1514" s="196">
        <v>36.479999999999997</v>
      </c>
    </row>
    <row r="1515" spans="1:5" ht="15" customHeight="1">
      <c r="A1515" s="209" t="s">
        <v>1887</v>
      </c>
      <c r="B1515" s="197" t="s">
        <v>2014</v>
      </c>
      <c r="C1515" s="196" t="s">
        <v>2021</v>
      </c>
      <c r="D1515" s="196">
        <v>116.23</v>
      </c>
      <c r="E1515" s="196">
        <v>36.869999999999997</v>
      </c>
    </row>
    <row r="1516" spans="1:5" ht="15" customHeight="1">
      <c r="A1516" s="209" t="s">
        <v>1887</v>
      </c>
      <c r="B1516" s="197" t="s">
        <v>2014</v>
      </c>
      <c r="C1516" s="196" t="s">
        <v>2022</v>
      </c>
      <c r="D1516" s="196">
        <v>115.7</v>
      </c>
      <c r="E1516" s="196">
        <v>36.85</v>
      </c>
    </row>
    <row r="1517" spans="1:5" ht="15" customHeight="1">
      <c r="A1517" s="209" t="s">
        <v>1887</v>
      </c>
      <c r="B1517" s="197" t="s">
        <v>2023</v>
      </c>
      <c r="C1517" s="196" t="s">
        <v>2023</v>
      </c>
      <c r="D1517" s="196">
        <v>117.97</v>
      </c>
      <c r="E1517" s="196">
        <v>37.380000000000003</v>
      </c>
    </row>
    <row r="1518" spans="1:5" ht="15" customHeight="1">
      <c r="A1518" s="209" t="s">
        <v>1887</v>
      </c>
      <c r="B1518" s="197" t="s">
        <v>2023</v>
      </c>
      <c r="C1518" s="196" t="s">
        <v>2024</v>
      </c>
      <c r="D1518" s="196">
        <v>118</v>
      </c>
      <c r="E1518" s="196">
        <v>37.380000000000003</v>
      </c>
    </row>
    <row r="1519" spans="1:5" ht="15" customHeight="1">
      <c r="A1519" s="209" t="s">
        <v>1887</v>
      </c>
      <c r="B1519" s="197" t="s">
        <v>2023</v>
      </c>
      <c r="C1519" s="196" t="s">
        <v>2025</v>
      </c>
      <c r="D1519" s="196">
        <v>117.5</v>
      </c>
      <c r="E1519" s="196">
        <v>37.479999999999997</v>
      </c>
    </row>
    <row r="1520" spans="1:5" ht="15" customHeight="1">
      <c r="A1520" s="209" t="s">
        <v>1887</v>
      </c>
      <c r="B1520" s="197" t="s">
        <v>2023</v>
      </c>
      <c r="C1520" s="196" t="s">
        <v>2026</v>
      </c>
      <c r="D1520" s="196">
        <v>117.58</v>
      </c>
      <c r="E1520" s="196">
        <v>37.630000000000003</v>
      </c>
    </row>
    <row r="1521" spans="1:5" ht="15" customHeight="1">
      <c r="A1521" s="209" t="s">
        <v>1887</v>
      </c>
      <c r="B1521" s="197" t="s">
        <v>2023</v>
      </c>
      <c r="C1521" s="196" t="s">
        <v>2027</v>
      </c>
      <c r="D1521" s="196">
        <v>117.6</v>
      </c>
      <c r="E1521" s="196">
        <v>37.729999999999997</v>
      </c>
    </row>
    <row r="1522" spans="1:5" ht="15" customHeight="1">
      <c r="A1522" s="209" t="s">
        <v>1887</v>
      </c>
      <c r="B1522" s="197" t="s">
        <v>2023</v>
      </c>
      <c r="C1522" s="196" t="s">
        <v>2028</v>
      </c>
      <c r="D1522" s="196">
        <v>118.13</v>
      </c>
      <c r="E1522" s="196">
        <v>37.700000000000003</v>
      </c>
    </row>
    <row r="1523" spans="1:5" ht="15" customHeight="1">
      <c r="A1523" s="209" t="s">
        <v>1887</v>
      </c>
      <c r="B1523" s="197" t="s">
        <v>2023</v>
      </c>
      <c r="C1523" s="196" t="s">
        <v>2029</v>
      </c>
      <c r="D1523" s="196">
        <v>118.13</v>
      </c>
      <c r="E1523" s="196">
        <v>37.15</v>
      </c>
    </row>
    <row r="1524" spans="1:5" ht="15" customHeight="1">
      <c r="A1524" s="209" t="s">
        <v>1887</v>
      </c>
      <c r="B1524" s="197" t="s">
        <v>2023</v>
      </c>
      <c r="C1524" s="196" t="s">
        <v>2030</v>
      </c>
      <c r="D1524" s="196">
        <v>117.73</v>
      </c>
      <c r="E1524" s="196">
        <v>36.880000000000003</v>
      </c>
    </row>
    <row r="1525" spans="1:5" ht="15" customHeight="1">
      <c r="A1525" s="209" t="s">
        <v>1887</v>
      </c>
      <c r="B1525" s="197" t="s">
        <v>2031</v>
      </c>
      <c r="C1525" s="196" t="s">
        <v>2031</v>
      </c>
      <c r="D1525" s="196">
        <v>115.43</v>
      </c>
      <c r="E1525" s="196">
        <v>35.25</v>
      </c>
    </row>
    <row r="1526" spans="1:5" ht="15" customHeight="1">
      <c r="A1526" s="209" t="s">
        <v>1887</v>
      </c>
      <c r="B1526" s="197" t="s">
        <v>2031</v>
      </c>
      <c r="C1526" s="196" t="s">
        <v>2032</v>
      </c>
      <c r="D1526" s="196">
        <v>115.53</v>
      </c>
      <c r="E1526" s="196">
        <v>34.83</v>
      </c>
    </row>
    <row r="1527" spans="1:5" ht="15" customHeight="1">
      <c r="A1527" s="209" t="s">
        <v>1887</v>
      </c>
      <c r="B1527" s="197" t="s">
        <v>2031</v>
      </c>
      <c r="C1527" s="196" t="s">
        <v>2033</v>
      </c>
      <c r="D1527" s="196">
        <v>116.08</v>
      </c>
      <c r="E1527" s="196">
        <v>34.799999999999997</v>
      </c>
    </row>
    <row r="1528" spans="1:5" ht="15" customHeight="1">
      <c r="A1528" s="209" t="s">
        <v>1887</v>
      </c>
      <c r="B1528" s="197" t="s">
        <v>2031</v>
      </c>
      <c r="C1528" s="196" t="s">
        <v>2034</v>
      </c>
      <c r="D1528" s="196">
        <v>115.88</v>
      </c>
      <c r="E1528" s="196">
        <v>34.950000000000003</v>
      </c>
    </row>
    <row r="1529" spans="1:5" ht="15" customHeight="1">
      <c r="A1529" s="209" t="s">
        <v>1887</v>
      </c>
      <c r="B1529" s="197" t="s">
        <v>2031</v>
      </c>
      <c r="C1529" s="196" t="s">
        <v>2035</v>
      </c>
      <c r="D1529" s="196">
        <v>116.08</v>
      </c>
      <c r="E1529" s="196">
        <v>35.4</v>
      </c>
    </row>
    <row r="1530" spans="1:5" ht="15" customHeight="1">
      <c r="A1530" s="209" t="s">
        <v>1887</v>
      </c>
      <c r="B1530" s="197" t="s">
        <v>2031</v>
      </c>
      <c r="C1530" s="196" t="s">
        <v>2036</v>
      </c>
      <c r="D1530" s="196">
        <v>115.93</v>
      </c>
      <c r="E1530" s="196">
        <v>35.6</v>
      </c>
    </row>
    <row r="1531" spans="1:5" ht="15" customHeight="1">
      <c r="A1531" s="209" t="s">
        <v>1887</v>
      </c>
      <c r="B1531" s="197" t="s">
        <v>2031</v>
      </c>
      <c r="C1531" s="196" t="s">
        <v>2037</v>
      </c>
      <c r="D1531" s="196">
        <v>115.5</v>
      </c>
      <c r="E1531" s="196">
        <v>35.57</v>
      </c>
    </row>
    <row r="1532" spans="1:5" ht="15" customHeight="1">
      <c r="A1532" s="209" t="s">
        <v>1887</v>
      </c>
      <c r="B1532" s="197" t="s">
        <v>2031</v>
      </c>
      <c r="C1532" s="196" t="s">
        <v>2038</v>
      </c>
      <c r="D1532" s="196">
        <v>115.57</v>
      </c>
      <c r="E1532" s="196">
        <v>35.07</v>
      </c>
    </row>
    <row r="1533" spans="1:5" ht="15" customHeight="1">
      <c r="A1533" s="209" t="s">
        <v>1887</v>
      </c>
      <c r="B1533" s="197" t="s">
        <v>2031</v>
      </c>
      <c r="C1533" s="196" t="s">
        <v>2039</v>
      </c>
      <c r="D1533" s="196">
        <v>115.08</v>
      </c>
      <c r="E1533" s="196">
        <v>35.28</v>
      </c>
    </row>
    <row r="1534" spans="1:5" ht="15" customHeight="1">
      <c r="A1534" s="210" t="s">
        <v>2040</v>
      </c>
      <c r="B1534" s="197" t="s">
        <v>2041</v>
      </c>
      <c r="C1534" s="196" t="s">
        <v>2041</v>
      </c>
      <c r="D1534" s="196">
        <v>113.62</v>
      </c>
      <c r="E1534" s="196">
        <v>34.75</v>
      </c>
    </row>
    <row r="1535" spans="1:5" ht="15" customHeight="1">
      <c r="A1535" s="210" t="s">
        <v>2040</v>
      </c>
      <c r="B1535" s="197" t="s">
        <v>2041</v>
      </c>
      <c r="C1535" s="196" t="s">
        <v>2042</v>
      </c>
      <c r="D1535" s="196">
        <v>113.6</v>
      </c>
      <c r="E1535" s="196">
        <v>34.75</v>
      </c>
    </row>
    <row r="1536" spans="1:5" ht="15" customHeight="1">
      <c r="A1536" s="210" t="s">
        <v>2040</v>
      </c>
      <c r="B1536" s="197" t="s">
        <v>2041</v>
      </c>
      <c r="C1536" s="196" t="s">
        <v>2043</v>
      </c>
      <c r="D1536" s="196">
        <v>113.65</v>
      </c>
      <c r="E1536" s="196">
        <v>34.729999999999997</v>
      </c>
    </row>
    <row r="1537" spans="1:5" ht="15" customHeight="1">
      <c r="A1537" s="210" t="s">
        <v>2040</v>
      </c>
      <c r="B1537" s="197" t="s">
        <v>2041</v>
      </c>
      <c r="C1537" s="196" t="s">
        <v>2044</v>
      </c>
      <c r="D1537" s="196">
        <v>113.67</v>
      </c>
      <c r="E1537" s="196">
        <v>34.75</v>
      </c>
    </row>
    <row r="1538" spans="1:5" ht="15" customHeight="1">
      <c r="A1538" s="210" t="s">
        <v>2040</v>
      </c>
      <c r="B1538" s="197" t="s">
        <v>2041</v>
      </c>
      <c r="C1538" s="196" t="s">
        <v>2045</v>
      </c>
      <c r="D1538" s="196">
        <v>113.65</v>
      </c>
      <c r="E1538" s="196">
        <v>34.78</v>
      </c>
    </row>
    <row r="1539" spans="1:5" ht="15" customHeight="1">
      <c r="A1539" s="210" t="s">
        <v>2040</v>
      </c>
      <c r="B1539" s="197" t="s">
        <v>2041</v>
      </c>
      <c r="C1539" s="196" t="s">
        <v>2046</v>
      </c>
      <c r="D1539" s="196">
        <v>113.28</v>
      </c>
      <c r="E1539" s="196">
        <v>34.82</v>
      </c>
    </row>
    <row r="1540" spans="1:5" ht="15" customHeight="1">
      <c r="A1540" s="210" t="s">
        <v>2040</v>
      </c>
      <c r="B1540" s="197" t="s">
        <v>2041</v>
      </c>
      <c r="C1540" s="196" t="s">
        <v>2047</v>
      </c>
      <c r="D1540" s="196">
        <v>113.6</v>
      </c>
      <c r="E1540" s="196">
        <v>34.869999999999997</v>
      </c>
    </row>
    <row r="1541" spans="1:5" ht="15" customHeight="1">
      <c r="A1541" s="210" t="s">
        <v>2040</v>
      </c>
      <c r="B1541" s="197" t="s">
        <v>2041</v>
      </c>
      <c r="C1541" s="196" t="s">
        <v>2048</v>
      </c>
      <c r="D1541" s="196">
        <v>113.97</v>
      </c>
      <c r="E1541" s="196">
        <v>34.72</v>
      </c>
    </row>
    <row r="1542" spans="1:5" ht="15" customHeight="1">
      <c r="A1542" s="210" t="s">
        <v>2040</v>
      </c>
      <c r="B1542" s="197" t="s">
        <v>2041</v>
      </c>
      <c r="C1542" s="196" t="s">
        <v>2049</v>
      </c>
      <c r="D1542" s="196">
        <v>112.98</v>
      </c>
      <c r="E1542" s="196">
        <v>34.770000000000003</v>
      </c>
    </row>
    <row r="1543" spans="1:5" ht="15" customHeight="1">
      <c r="A1543" s="210" t="s">
        <v>2040</v>
      </c>
      <c r="B1543" s="197" t="s">
        <v>2041</v>
      </c>
      <c r="C1543" s="196" t="s">
        <v>2050</v>
      </c>
      <c r="D1543" s="196">
        <v>113.4</v>
      </c>
      <c r="E1543" s="196">
        <v>34.78</v>
      </c>
    </row>
    <row r="1544" spans="1:5" ht="15" customHeight="1">
      <c r="A1544" s="210" t="s">
        <v>2040</v>
      </c>
      <c r="B1544" s="197" t="s">
        <v>2041</v>
      </c>
      <c r="C1544" s="196" t="s">
        <v>2051</v>
      </c>
      <c r="D1544" s="196">
        <v>113.38</v>
      </c>
      <c r="E1544" s="196">
        <v>34.53</v>
      </c>
    </row>
    <row r="1545" spans="1:5" ht="15" customHeight="1">
      <c r="A1545" s="210" t="s">
        <v>2040</v>
      </c>
      <c r="B1545" s="197" t="s">
        <v>2041</v>
      </c>
      <c r="C1545" s="196" t="s">
        <v>2052</v>
      </c>
      <c r="D1545" s="196">
        <v>113.73</v>
      </c>
      <c r="E1545" s="196">
        <v>34.4</v>
      </c>
    </row>
    <row r="1546" spans="1:5" ht="15" customHeight="1">
      <c r="A1546" s="210" t="s">
        <v>2040</v>
      </c>
      <c r="B1546" s="197" t="s">
        <v>2041</v>
      </c>
      <c r="C1546" s="196" t="s">
        <v>2053</v>
      </c>
      <c r="D1546" s="196">
        <v>113.03</v>
      </c>
      <c r="E1546" s="196">
        <v>34.47</v>
      </c>
    </row>
    <row r="1547" spans="1:5" ht="15" customHeight="1">
      <c r="A1547" s="210" t="s">
        <v>2040</v>
      </c>
      <c r="B1547" s="197" t="s">
        <v>2054</v>
      </c>
      <c r="C1547" s="196" t="s">
        <v>2054</v>
      </c>
      <c r="D1547" s="196">
        <v>114.3</v>
      </c>
      <c r="E1547" s="196">
        <v>34.799999999999997</v>
      </c>
    </row>
    <row r="1548" spans="1:5" ht="15" customHeight="1">
      <c r="A1548" s="210" t="s">
        <v>2040</v>
      </c>
      <c r="B1548" s="197" t="s">
        <v>2054</v>
      </c>
      <c r="C1548" s="196" t="s">
        <v>2055</v>
      </c>
      <c r="D1548" s="196">
        <v>114.35</v>
      </c>
      <c r="E1548" s="196">
        <v>34.799999999999997</v>
      </c>
    </row>
    <row r="1549" spans="1:5" ht="15" customHeight="1">
      <c r="A1549" s="210" t="s">
        <v>2040</v>
      </c>
      <c r="B1549" s="197" t="s">
        <v>2054</v>
      </c>
      <c r="C1549" s="196" t="s">
        <v>2056</v>
      </c>
      <c r="D1549" s="196">
        <v>114.35</v>
      </c>
      <c r="E1549" s="196">
        <v>34.799999999999997</v>
      </c>
    </row>
    <row r="1550" spans="1:5" ht="15" customHeight="1">
      <c r="A1550" s="210" t="s">
        <v>2040</v>
      </c>
      <c r="B1550" s="197" t="s">
        <v>2054</v>
      </c>
      <c r="C1550" s="196" t="s">
        <v>1356</v>
      </c>
      <c r="D1550" s="196">
        <v>114.35</v>
      </c>
      <c r="E1550" s="196">
        <v>34.78</v>
      </c>
    </row>
    <row r="1551" spans="1:5" ht="15" customHeight="1">
      <c r="A1551" s="210" t="s">
        <v>2040</v>
      </c>
      <c r="B1551" s="197" t="s">
        <v>2054</v>
      </c>
      <c r="C1551" s="196" t="s">
        <v>2057</v>
      </c>
      <c r="D1551" s="196">
        <v>114.78</v>
      </c>
      <c r="E1551" s="196">
        <v>34.549999999999997</v>
      </c>
    </row>
    <row r="1552" spans="1:5" ht="15" customHeight="1">
      <c r="A1552" s="210" t="s">
        <v>2040</v>
      </c>
      <c r="B1552" s="197" t="s">
        <v>2054</v>
      </c>
      <c r="C1552" s="196" t="s">
        <v>2058</v>
      </c>
      <c r="D1552" s="196">
        <v>114.47</v>
      </c>
      <c r="E1552" s="196">
        <v>34.479999999999997</v>
      </c>
    </row>
    <row r="1553" spans="1:5" ht="15" customHeight="1">
      <c r="A1553" s="210" t="s">
        <v>2040</v>
      </c>
      <c r="B1553" s="197" t="s">
        <v>2054</v>
      </c>
      <c r="C1553" s="196" t="s">
        <v>2059</v>
      </c>
      <c r="D1553" s="196">
        <v>114.18</v>
      </c>
      <c r="E1553" s="196">
        <v>34.42</v>
      </c>
    </row>
    <row r="1554" spans="1:5" ht="15" customHeight="1">
      <c r="A1554" s="210" t="s">
        <v>2040</v>
      </c>
      <c r="B1554" s="197" t="s">
        <v>2054</v>
      </c>
      <c r="C1554" s="196" t="s">
        <v>2060</v>
      </c>
      <c r="D1554" s="196">
        <v>114.43</v>
      </c>
      <c r="E1554" s="196">
        <v>34.770000000000003</v>
      </c>
    </row>
    <row r="1555" spans="1:5" ht="15" customHeight="1">
      <c r="A1555" s="210" t="s">
        <v>2040</v>
      </c>
      <c r="B1555" s="197" t="s">
        <v>2054</v>
      </c>
      <c r="C1555" s="196" t="s">
        <v>2061</v>
      </c>
      <c r="D1555" s="196">
        <v>114.82</v>
      </c>
      <c r="E1555" s="196">
        <v>34.82</v>
      </c>
    </row>
    <row r="1556" spans="1:5" ht="15" customHeight="1">
      <c r="A1556" s="210" t="s">
        <v>2040</v>
      </c>
      <c r="B1556" s="197" t="s">
        <v>2062</v>
      </c>
      <c r="C1556" s="196" t="s">
        <v>2062</v>
      </c>
      <c r="D1556" s="196">
        <v>112.45</v>
      </c>
      <c r="E1556" s="196">
        <v>34.619999999999997</v>
      </c>
    </row>
    <row r="1557" spans="1:5" ht="15" customHeight="1">
      <c r="A1557" s="210" t="s">
        <v>2040</v>
      </c>
      <c r="B1557" s="197" t="s">
        <v>2062</v>
      </c>
      <c r="C1557" s="196" t="s">
        <v>2063</v>
      </c>
      <c r="D1557" s="196">
        <v>112.47</v>
      </c>
      <c r="E1557" s="196">
        <v>34.68</v>
      </c>
    </row>
    <row r="1558" spans="1:5" ht="15" customHeight="1">
      <c r="A1558" s="210" t="s">
        <v>2040</v>
      </c>
      <c r="B1558" s="197" t="s">
        <v>2062</v>
      </c>
      <c r="C1558" s="196" t="s">
        <v>2064</v>
      </c>
      <c r="D1558" s="196">
        <v>112.43</v>
      </c>
      <c r="E1558" s="196">
        <v>34.67</v>
      </c>
    </row>
    <row r="1559" spans="1:5" ht="15" customHeight="1">
      <c r="A1559" s="210" t="s">
        <v>2040</v>
      </c>
      <c r="B1559" s="197" t="s">
        <v>2062</v>
      </c>
      <c r="C1559" s="196" t="s">
        <v>2065</v>
      </c>
      <c r="D1559" s="196">
        <v>112.4</v>
      </c>
      <c r="E1559" s="196">
        <v>34.67</v>
      </c>
    </row>
    <row r="1560" spans="1:5" ht="15" customHeight="1">
      <c r="A1560" s="210" t="s">
        <v>2040</v>
      </c>
      <c r="B1560" s="197" t="s">
        <v>2062</v>
      </c>
      <c r="C1560" s="196" t="s">
        <v>2066</v>
      </c>
      <c r="D1560" s="196">
        <v>112.58</v>
      </c>
      <c r="E1560" s="196">
        <v>34.9</v>
      </c>
    </row>
    <row r="1561" spans="1:5" ht="15" customHeight="1">
      <c r="A1561" s="210" t="s">
        <v>2040</v>
      </c>
      <c r="B1561" s="197" t="s">
        <v>2062</v>
      </c>
      <c r="C1561" s="196" t="s">
        <v>2067</v>
      </c>
      <c r="D1561" s="196">
        <v>112.45</v>
      </c>
      <c r="E1561" s="196">
        <v>34.619999999999997</v>
      </c>
    </row>
    <row r="1562" spans="1:5" ht="15" customHeight="1">
      <c r="A1562" s="210" t="s">
        <v>2040</v>
      </c>
      <c r="B1562" s="197" t="s">
        <v>2062</v>
      </c>
      <c r="C1562" s="196" t="s">
        <v>2068</v>
      </c>
      <c r="D1562" s="196">
        <v>112.43</v>
      </c>
      <c r="E1562" s="196">
        <v>34.83</v>
      </c>
    </row>
    <row r="1563" spans="1:5" ht="15" customHeight="1">
      <c r="A1563" s="210" t="s">
        <v>2040</v>
      </c>
      <c r="B1563" s="197" t="s">
        <v>2062</v>
      </c>
      <c r="C1563" s="196" t="s">
        <v>2069</v>
      </c>
      <c r="D1563" s="196">
        <v>112.15</v>
      </c>
      <c r="E1563" s="196">
        <v>34.72</v>
      </c>
    </row>
    <row r="1564" spans="1:5" ht="15" customHeight="1">
      <c r="A1564" s="210" t="s">
        <v>2040</v>
      </c>
      <c r="B1564" s="197" t="s">
        <v>2062</v>
      </c>
      <c r="C1564" s="196" t="s">
        <v>2070</v>
      </c>
      <c r="D1564" s="196">
        <v>111.62</v>
      </c>
      <c r="E1564" s="196">
        <v>33.78</v>
      </c>
    </row>
    <row r="1565" spans="1:5" ht="15" customHeight="1">
      <c r="A1565" s="210" t="s">
        <v>2040</v>
      </c>
      <c r="B1565" s="197" t="s">
        <v>2062</v>
      </c>
      <c r="C1565" s="196" t="s">
        <v>2071</v>
      </c>
      <c r="D1565" s="196">
        <v>112.1</v>
      </c>
      <c r="E1565" s="196">
        <v>34.15</v>
      </c>
    </row>
    <row r="1566" spans="1:5" ht="15" customHeight="1">
      <c r="A1566" s="210" t="s">
        <v>2040</v>
      </c>
      <c r="B1566" s="197" t="s">
        <v>2062</v>
      </c>
      <c r="C1566" s="196" t="s">
        <v>2072</v>
      </c>
      <c r="D1566" s="196">
        <v>112.47</v>
      </c>
      <c r="E1566" s="196">
        <v>34.15</v>
      </c>
    </row>
    <row r="1567" spans="1:5" ht="15" customHeight="1">
      <c r="A1567" s="210" t="s">
        <v>2040</v>
      </c>
      <c r="B1567" s="197" t="s">
        <v>2062</v>
      </c>
      <c r="C1567" s="196" t="s">
        <v>2073</v>
      </c>
      <c r="D1567" s="196">
        <v>112.17</v>
      </c>
      <c r="E1567" s="196">
        <v>34.520000000000003</v>
      </c>
    </row>
    <row r="1568" spans="1:5" ht="15" customHeight="1">
      <c r="A1568" s="210" t="s">
        <v>2040</v>
      </c>
      <c r="B1568" s="197" t="s">
        <v>2062</v>
      </c>
      <c r="C1568" s="196" t="s">
        <v>2074</v>
      </c>
      <c r="D1568" s="196">
        <v>111.65</v>
      </c>
      <c r="E1568" s="196">
        <v>34.380000000000003</v>
      </c>
    </row>
    <row r="1569" spans="1:5" ht="15" customHeight="1">
      <c r="A1569" s="210" t="s">
        <v>2040</v>
      </c>
      <c r="B1569" s="197" t="s">
        <v>2062</v>
      </c>
      <c r="C1569" s="196" t="s">
        <v>2075</v>
      </c>
      <c r="D1569" s="196">
        <v>112.42</v>
      </c>
      <c r="E1569" s="196">
        <v>34.42</v>
      </c>
    </row>
    <row r="1570" spans="1:5" ht="15" customHeight="1">
      <c r="A1570" s="210" t="s">
        <v>2040</v>
      </c>
      <c r="B1570" s="197" t="s">
        <v>2062</v>
      </c>
      <c r="C1570" s="196" t="s">
        <v>2076</v>
      </c>
      <c r="D1570" s="196">
        <v>112.78</v>
      </c>
      <c r="E1570" s="196">
        <v>34.729999999999997</v>
      </c>
    </row>
    <row r="1571" spans="1:5" ht="15" customHeight="1">
      <c r="A1571" s="210" t="s">
        <v>2040</v>
      </c>
      <c r="B1571" s="197" t="s">
        <v>2077</v>
      </c>
      <c r="C1571" s="196" t="s">
        <v>2077</v>
      </c>
      <c r="D1571" s="196">
        <v>113.18</v>
      </c>
      <c r="E1571" s="196">
        <v>33.770000000000003</v>
      </c>
    </row>
    <row r="1572" spans="1:5" ht="15" customHeight="1">
      <c r="A1572" s="210" t="s">
        <v>2040</v>
      </c>
      <c r="B1572" s="197" t="s">
        <v>2077</v>
      </c>
      <c r="C1572" s="196" t="s">
        <v>613</v>
      </c>
      <c r="D1572" s="196">
        <v>113.3</v>
      </c>
      <c r="E1572" s="196">
        <v>33.729999999999997</v>
      </c>
    </row>
    <row r="1573" spans="1:5" ht="15" customHeight="1">
      <c r="A1573" s="210" t="s">
        <v>2040</v>
      </c>
      <c r="B1573" s="197" t="s">
        <v>2077</v>
      </c>
      <c r="C1573" s="196" t="s">
        <v>2078</v>
      </c>
      <c r="D1573" s="196">
        <v>113.33</v>
      </c>
      <c r="E1573" s="196">
        <v>33.729999999999997</v>
      </c>
    </row>
    <row r="1574" spans="1:5" ht="15" customHeight="1">
      <c r="A1574" s="210" t="s">
        <v>2040</v>
      </c>
      <c r="B1574" s="197" t="s">
        <v>2077</v>
      </c>
      <c r="C1574" s="196" t="s">
        <v>2079</v>
      </c>
      <c r="D1574" s="196">
        <v>112.88</v>
      </c>
      <c r="E1574" s="196">
        <v>33.9</v>
      </c>
    </row>
    <row r="1575" spans="1:5" ht="15" customHeight="1">
      <c r="A1575" s="210" t="s">
        <v>2040</v>
      </c>
      <c r="B1575" s="197" t="s">
        <v>2077</v>
      </c>
      <c r="C1575" s="196" t="s">
        <v>2080</v>
      </c>
      <c r="D1575" s="196">
        <v>113.28</v>
      </c>
      <c r="E1575" s="196">
        <v>33.729999999999997</v>
      </c>
    </row>
    <row r="1576" spans="1:5" ht="15" customHeight="1">
      <c r="A1576" s="210" t="s">
        <v>2040</v>
      </c>
      <c r="B1576" s="197" t="s">
        <v>2077</v>
      </c>
      <c r="C1576" s="196" t="s">
        <v>2081</v>
      </c>
      <c r="D1576" s="196">
        <v>113.07</v>
      </c>
      <c r="E1576" s="196">
        <v>33.880000000000003</v>
      </c>
    </row>
    <row r="1577" spans="1:5" ht="15" customHeight="1">
      <c r="A1577" s="210" t="s">
        <v>2040</v>
      </c>
      <c r="B1577" s="197" t="s">
        <v>2077</v>
      </c>
      <c r="C1577" s="196" t="s">
        <v>2082</v>
      </c>
      <c r="D1577" s="196">
        <v>113.35</v>
      </c>
      <c r="E1577" s="196">
        <v>33.619999999999997</v>
      </c>
    </row>
    <row r="1578" spans="1:5" ht="15" customHeight="1">
      <c r="A1578" s="210" t="s">
        <v>2040</v>
      </c>
      <c r="B1578" s="197" t="s">
        <v>2077</v>
      </c>
      <c r="C1578" s="196" t="s">
        <v>2083</v>
      </c>
      <c r="D1578" s="196">
        <v>112.9</v>
      </c>
      <c r="E1578" s="196">
        <v>33.729999999999997</v>
      </c>
    </row>
    <row r="1579" spans="1:5" ht="15" customHeight="1">
      <c r="A1579" s="210" t="s">
        <v>2040</v>
      </c>
      <c r="B1579" s="197" t="s">
        <v>2077</v>
      </c>
      <c r="C1579" s="196" t="s">
        <v>2084</v>
      </c>
      <c r="D1579" s="196">
        <v>113.22</v>
      </c>
      <c r="E1579" s="196">
        <v>33.97</v>
      </c>
    </row>
    <row r="1580" spans="1:5" ht="15" customHeight="1">
      <c r="A1580" s="210" t="s">
        <v>2040</v>
      </c>
      <c r="B1580" s="197" t="s">
        <v>2077</v>
      </c>
      <c r="C1580" s="196" t="s">
        <v>2085</v>
      </c>
      <c r="D1580" s="196">
        <v>113.52</v>
      </c>
      <c r="E1580" s="196">
        <v>33.299999999999997</v>
      </c>
    </row>
    <row r="1581" spans="1:5" ht="15" customHeight="1">
      <c r="A1581" s="210" t="s">
        <v>2040</v>
      </c>
      <c r="B1581" s="197" t="s">
        <v>2077</v>
      </c>
      <c r="C1581" s="196" t="s">
        <v>2086</v>
      </c>
      <c r="D1581" s="196">
        <v>112.83</v>
      </c>
      <c r="E1581" s="196">
        <v>34.17</v>
      </c>
    </row>
    <row r="1582" spans="1:5" ht="15" customHeight="1">
      <c r="A1582" s="210" t="s">
        <v>2040</v>
      </c>
      <c r="B1582" s="197" t="s">
        <v>2087</v>
      </c>
      <c r="C1582" s="196" t="s">
        <v>2087</v>
      </c>
      <c r="D1582" s="196">
        <v>114.38</v>
      </c>
      <c r="E1582" s="196">
        <v>36.1</v>
      </c>
    </row>
    <row r="1583" spans="1:5" ht="15" customHeight="1">
      <c r="A1583" s="210" t="s">
        <v>2040</v>
      </c>
      <c r="B1583" s="197" t="s">
        <v>2087</v>
      </c>
      <c r="C1583" s="196" t="s">
        <v>2088</v>
      </c>
      <c r="D1583" s="196">
        <v>114.35</v>
      </c>
      <c r="E1583" s="196">
        <v>36.08</v>
      </c>
    </row>
    <row r="1584" spans="1:5" ht="15" customHeight="1">
      <c r="A1584" s="210" t="s">
        <v>2040</v>
      </c>
      <c r="B1584" s="197" t="s">
        <v>2087</v>
      </c>
      <c r="C1584" s="196" t="s">
        <v>2089</v>
      </c>
      <c r="D1584" s="196">
        <v>114.35</v>
      </c>
      <c r="E1584" s="196">
        <v>36.119999999999997</v>
      </c>
    </row>
    <row r="1585" spans="1:5" ht="15" customHeight="1">
      <c r="A1585" s="210" t="s">
        <v>2040</v>
      </c>
      <c r="B1585" s="197" t="s">
        <v>2087</v>
      </c>
      <c r="C1585" s="196" t="s">
        <v>2090</v>
      </c>
      <c r="D1585" s="196">
        <v>114.3</v>
      </c>
      <c r="E1585" s="196">
        <v>36.119999999999997</v>
      </c>
    </row>
    <row r="1586" spans="1:5" ht="15" customHeight="1">
      <c r="A1586" s="210" t="s">
        <v>2040</v>
      </c>
      <c r="B1586" s="197" t="s">
        <v>2087</v>
      </c>
      <c r="C1586" s="196" t="s">
        <v>2091</v>
      </c>
      <c r="D1586" s="196">
        <v>114.32</v>
      </c>
      <c r="E1586" s="196">
        <v>36.1</v>
      </c>
    </row>
    <row r="1587" spans="1:5" ht="15" customHeight="1">
      <c r="A1587" s="210" t="s">
        <v>2040</v>
      </c>
      <c r="B1587" s="197" t="s">
        <v>2087</v>
      </c>
      <c r="C1587" s="196" t="s">
        <v>2092</v>
      </c>
      <c r="D1587" s="196">
        <v>114.35</v>
      </c>
      <c r="E1587" s="196">
        <v>36.1</v>
      </c>
    </row>
    <row r="1588" spans="1:5" ht="15" customHeight="1">
      <c r="A1588" s="210" t="s">
        <v>2040</v>
      </c>
      <c r="B1588" s="197" t="s">
        <v>2087</v>
      </c>
      <c r="C1588" s="196" t="s">
        <v>2093</v>
      </c>
      <c r="D1588" s="196">
        <v>114.35</v>
      </c>
      <c r="E1588" s="196">
        <v>35.92</v>
      </c>
    </row>
    <row r="1589" spans="1:5" ht="15" customHeight="1">
      <c r="A1589" s="210" t="s">
        <v>2040</v>
      </c>
      <c r="B1589" s="197" t="s">
        <v>2087</v>
      </c>
      <c r="C1589" s="196" t="s">
        <v>2094</v>
      </c>
      <c r="D1589" s="196">
        <v>114.52</v>
      </c>
      <c r="E1589" s="196">
        <v>35.58</v>
      </c>
    </row>
    <row r="1590" spans="1:5" ht="15" customHeight="1">
      <c r="A1590" s="210" t="s">
        <v>2040</v>
      </c>
      <c r="B1590" s="197" t="s">
        <v>2087</v>
      </c>
      <c r="C1590" s="196" t="s">
        <v>2095</v>
      </c>
      <c r="D1590" s="196">
        <v>114.9</v>
      </c>
      <c r="E1590" s="196">
        <v>35.950000000000003</v>
      </c>
    </row>
    <row r="1591" spans="1:5" ht="15" customHeight="1">
      <c r="A1591" s="210" t="s">
        <v>2040</v>
      </c>
      <c r="B1591" s="197" t="s">
        <v>2087</v>
      </c>
      <c r="C1591" s="196" t="s">
        <v>2096</v>
      </c>
      <c r="D1591" s="196">
        <v>113.82</v>
      </c>
      <c r="E1591" s="196">
        <v>36.07</v>
      </c>
    </row>
    <row r="1592" spans="1:5" ht="15" customHeight="1">
      <c r="A1592" s="210" t="s">
        <v>2040</v>
      </c>
      <c r="B1592" s="197" t="s">
        <v>2097</v>
      </c>
      <c r="C1592" s="196" t="s">
        <v>2097</v>
      </c>
      <c r="D1592" s="196">
        <v>114.28</v>
      </c>
      <c r="E1592" s="196">
        <v>35.75</v>
      </c>
    </row>
    <row r="1593" spans="1:5" ht="15" customHeight="1">
      <c r="A1593" s="210" t="s">
        <v>2040</v>
      </c>
      <c r="B1593" s="197" t="s">
        <v>2097</v>
      </c>
      <c r="C1593" s="196" t="s">
        <v>2098</v>
      </c>
      <c r="D1593" s="196">
        <v>114.15</v>
      </c>
      <c r="E1593" s="196">
        <v>35.950000000000003</v>
      </c>
    </row>
    <row r="1594" spans="1:5" ht="15" customHeight="1">
      <c r="A1594" s="210" t="s">
        <v>2040</v>
      </c>
      <c r="B1594" s="197" t="s">
        <v>2097</v>
      </c>
      <c r="C1594" s="196" t="s">
        <v>2099</v>
      </c>
      <c r="D1594" s="196">
        <v>114.18</v>
      </c>
      <c r="E1594" s="196">
        <v>35.9</v>
      </c>
    </row>
    <row r="1595" spans="1:5" ht="15" customHeight="1">
      <c r="A1595" s="210" t="s">
        <v>2040</v>
      </c>
      <c r="B1595" s="197" t="s">
        <v>2097</v>
      </c>
      <c r="C1595" s="196" t="s">
        <v>2100</v>
      </c>
      <c r="D1595" s="196">
        <v>114.3</v>
      </c>
      <c r="E1595" s="196">
        <v>35.729999999999997</v>
      </c>
    </row>
    <row r="1596" spans="1:5" ht="15" customHeight="1">
      <c r="A1596" s="210" t="s">
        <v>2040</v>
      </c>
      <c r="B1596" s="197" t="s">
        <v>2097</v>
      </c>
      <c r="C1596" s="196" t="s">
        <v>2101</v>
      </c>
      <c r="D1596" s="196">
        <v>114.55</v>
      </c>
      <c r="E1596" s="196">
        <v>35.67</v>
      </c>
    </row>
    <row r="1597" spans="1:5" ht="15" customHeight="1">
      <c r="A1597" s="210" t="s">
        <v>2040</v>
      </c>
      <c r="B1597" s="197" t="s">
        <v>2097</v>
      </c>
      <c r="C1597" s="196" t="s">
        <v>2102</v>
      </c>
      <c r="D1597" s="196">
        <v>114.2</v>
      </c>
      <c r="E1597" s="196">
        <v>35.6</v>
      </c>
    </row>
    <row r="1598" spans="1:5" ht="15" customHeight="1">
      <c r="A1598" s="210" t="s">
        <v>2040</v>
      </c>
      <c r="B1598" s="197" t="s">
        <v>2103</v>
      </c>
      <c r="C1598" s="196" t="s">
        <v>2103</v>
      </c>
      <c r="D1598" s="196">
        <v>113.9</v>
      </c>
      <c r="E1598" s="196">
        <v>35.299999999999997</v>
      </c>
    </row>
    <row r="1599" spans="1:5" ht="15" customHeight="1">
      <c r="A1599" s="210" t="s">
        <v>2040</v>
      </c>
      <c r="B1599" s="197" t="s">
        <v>2103</v>
      </c>
      <c r="C1599" s="196" t="s">
        <v>2104</v>
      </c>
      <c r="D1599" s="196">
        <v>113.87</v>
      </c>
      <c r="E1599" s="196">
        <v>35.299999999999997</v>
      </c>
    </row>
    <row r="1600" spans="1:5" ht="15" customHeight="1">
      <c r="A1600" s="210" t="s">
        <v>2040</v>
      </c>
      <c r="B1600" s="197" t="s">
        <v>2103</v>
      </c>
      <c r="C1600" s="196" t="s">
        <v>2105</v>
      </c>
      <c r="D1600" s="196">
        <v>113.85</v>
      </c>
      <c r="E1600" s="196">
        <v>35.299999999999997</v>
      </c>
    </row>
    <row r="1601" spans="1:5" ht="15" customHeight="1">
      <c r="A1601" s="210" t="s">
        <v>2040</v>
      </c>
      <c r="B1601" s="197" t="s">
        <v>2103</v>
      </c>
      <c r="C1601" s="196" t="s">
        <v>2106</v>
      </c>
      <c r="D1601" s="196">
        <v>113.92</v>
      </c>
      <c r="E1601" s="196">
        <v>35.380000000000003</v>
      </c>
    </row>
    <row r="1602" spans="1:5" ht="15" customHeight="1">
      <c r="A1602" s="210" t="s">
        <v>2040</v>
      </c>
      <c r="B1602" s="197" t="s">
        <v>2103</v>
      </c>
      <c r="C1602" s="196" t="s">
        <v>2107</v>
      </c>
      <c r="D1602" s="196">
        <v>113.9</v>
      </c>
      <c r="E1602" s="196">
        <v>35.32</v>
      </c>
    </row>
    <row r="1603" spans="1:5" ht="15" customHeight="1">
      <c r="A1603" s="210" t="s">
        <v>2040</v>
      </c>
      <c r="B1603" s="197" t="s">
        <v>2103</v>
      </c>
      <c r="C1603" s="196" t="s">
        <v>2108</v>
      </c>
      <c r="D1603" s="196">
        <v>113.8</v>
      </c>
      <c r="E1603" s="196">
        <v>35.200000000000003</v>
      </c>
    </row>
    <row r="1604" spans="1:5" ht="15" customHeight="1">
      <c r="A1604" s="210" t="s">
        <v>2040</v>
      </c>
      <c r="B1604" s="197" t="s">
        <v>2103</v>
      </c>
      <c r="C1604" s="196" t="s">
        <v>2109</v>
      </c>
      <c r="D1604" s="196">
        <v>113.65</v>
      </c>
      <c r="E1604" s="196">
        <v>35.270000000000003</v>
      </c>
    </row>
    <row r="1605" spans="1:5" ht="15" customHeight="1">
      <c r="A1605" s="210" t="s">
        <v>2040</v>
      </c>
      <c r="B1605" s="197" t="s">
        <v>2103</v>
      </c>
      <c r="C1605" s="196" t="s">
        <v>2110</v>
      </c>
      <c r="D1605" s="196">
        <v>113.97</v>
      </c>
      <c r="E1605" s="196">
        <v>35.049999999999997</v>
      </c>
    </row>
    <row r="1606" spans="1:5" ht="15" customHeight="1">
      <c r="A1606" s="210" t="s">
        <v>2040</v>
      </c>
      <c r="B1606" s="197" t="s">
        <v>2103</v>
      </c>
      <c r="C1606" s="196" t="s">
        <v>2111</v>
      </c>
      <c r="D1606" s="196">
        <v>114.2</v>
      </c>
      <c r="E1606" s="196">
        <v>35.15</v>
      </c>
    </row>
    <row r="1607" spans="1:5" ht="15" customHeight="1">
      <c r="A1607" s="210" t="s">
        <v>2040</v>
      </c>
      <c r="B1607" s="197" t="s">
        <v>2103</v>
      </c>
      <c r="C1607" s="196" t="s">
        <v>2112</v>
      </c>
      <c r="D1607" s="196">
        <v>114.42</v>
      </c>
      <c r="E1607" s="196">
        <v>35.049999999999997</v>
      </c>
    </row>
    <row r="1608" spans="1:5" ht="15" customHeight="1">
      <c r="A1608" s="210" t="s">
        <v>2040</v>
      </c>
      <c r="B1608" s="197" t="s">
        <v>2103</v>
      </c>
      <c r="C1608" s="196" t="s">
        <v>2113</v>
      </c>
      <c r="D1608" s="196">
        <v>114.68</v>
      </c>
      <c r="E1608" s="196">
        <v>35.200000000000003</v>
      </c>
    </row>
    <row r="1609" spans="1:5" ht="15" customHeight="1">
      <c r="A1609" s="210" t="s">
        <v>2040</v>
      </c>
      <c r="B1609" s="197" t="s">
        <v>2103</v>
      </c>
      <c r="C1609" s="196" t="s">
        <v>2114</v>
      </c>
      <c r="D1609" s="196">
        <v>114.07</v>
      </c>
      <c r="E1609" s="196">
        <v>35.4</v>
      </c>
    </row>
    <row r="1610" spans="1:5" ht="15" customHeight="1">
      <c r="A1610" s="210" t="s">
        <v>2040</v>
      </c>
      <c r="B1610" s="197" t="s">
        <v>2103</v>
      </c>
      <c r="C1610" s="196" t="s">
        <v>2115</v>
      </c>
      <c r="D1610" s="196">
        <v>113.8</v>
      </c>
      <c r="E1610" s="196">
        <v>35.47</v>
      </c>
    </row>
    <row r="1611" spans="1:5" ht="15" customHeight="1">
      <c r="A1611" s="210" t="s">
        <v>2040</v>
      </c>
      <c r="B1611" s="197" t="s">
        <v>2116</v>
      </c>
      <c r="C1611" s="196" t="s">
        <v>2116</v>
      </c>
      <c r="D1611" s="196">
        <v>113.25</v>
      </c>
      <c r="E1611" s="196">
        <v>35.22</v>
      </c>
    </row>
    <row r="1612" spans="1:5" ht="15" customHeight="1">
      <c r="A1612" s="210" t="s">
        <v>2040</v>
      </c>
      <c r="B1612" s="197" t="s">
        <v>2116</v>
      </c>
      <c r="C1612" s="196" t="s">
        <v>2117</v>
      </c>
      <c r="D1612" s="196">
        <v>113.22</v>
      </c>
      <c r="E1612" s="196">
        <v>35.25</v>
      </c>
    </row>
    <row r="1613" spans="1:5" ht="15" customHeight="1">
      <c r="A1613" s="210" t="s">
        <v>2040</v>
      </c>
      <c r="B1613" s="197" t="s">
        <v>2116</v>
      </c>
      <c r="C1613" s="196" t="s">
        <v>2118</v>
      </c>
      <c r="D1613" s="196">
        <v>113.17</v>
      </c>
      <c r="E1613" s="196">
        <v>35.229999999999997</v>
      </c>
    </row>
    <row r="1614" spans="1:5" ht="15" customHeight="1">
      <c r="A1614" s="210" t="s">
        <v>2040</v>
      </c>
      <c r="B1614" s="197" t="s">
        <v>2116</v>
      </c>
      <c r="C1614" s="196" t="s">
        <v>2119</v>
      </c>
      <c r="D1614" s="196">
        <v>113.32</v>
      </c>
      <c r="E1614" s="196">
        <v>35.270000000000003</v>
      </c>
    </row>
    <row r="1615" spans="1:5" ht="15" customHeight="1">
      <c r="A1615" s="210" t="s">
        <v>2040</v>
      </c>
      <c r="B1615" s="197" t="s">
        <v>2116</v>
      </c>
      <c r="C1615" s="196" t="s">
        <v>2120</v>
      </c>
      <c r="D1615" s="196">
        <v>113.25</v>
      </c>
      <c r="E1615" s="196">
        <v>35.22</v>
      </c>
    </row>
    <row r="1616" spans="1:5" ht="15" customHeight="1">
      <c r="A1616" s="210" t="s">
        <v>2040</v>
      </c>
      <c r="B1616" s="197" t="s">
        <v>2116</v>
      </c>
      <c r="C1616" s="196" t="s">
        <v>2121</v>
      </c>
      <c r="D1616" s="196">
        <v>113.43</v>
      </c>
      <c r="E1616" s="196">
        <v>35.229999999999997</v>
      </c>
    </row>
    <row r="1617" spans="1:5" ht="15" customHeight="1">
      <c r="A1617" s="210" t="s">
        <v>2040</v>
      </c>
      <c r="B1617" s="197" t="s">
        <v>2116</v>
      </c>
      <c r="C1617" s="196" t="s">
        <v>2122</v>
      </c>
      <c r="D1617" s="196">
        <v>113.07</v>
      </c>
      <c r="E1617" s="196">
        <v>35.17</v>
      </c>
    </row>
    <row r="1618" spans="1:5" ht="15" customHeight="1">
      <c r="A1618" s="210" t="s">
        <v>2040</v>
      </c>
      <c r="B1618" s="197" t="s">
        <v>2116</v>
      </c>
      <c r="C1618" s="196" t="s">
        <v>2123</v>
      </c>
      <c r="D1618" s="196">
        <v>113.38</v>
      </c>
      <c r="E1618" s="196">
        <v>35.1</v>
      </c>
    </row>
    <row r="1619" spans="1:5" ht="15" customHeight="1">
      <c r="A1619" s="210" t="s">
        <v>2040</v>
      </c>
      <c r="B1619" s="197" t="s">
        <v>2116</v>
      </c>
      <c r="C1619" s="196" t="s">
        <v>2124</v>
      </c>
      <c r="D1619" s="196">
        <v>113.08</v>
      </c>
      <c r="E1619" s="196">
        <v>34.93</v>
      </c>
    </row>
    <row r="1620" spans="1:5" ht="15" customHeight="1">
      <c r="A1620" s="210" t="s">
        <v>2040</v>
      </c>
      <c r="B1620" s="197" t="s">
        <v>2116</v>
      </c>
      <c r="C1620" s="196" t="s">
        <v>2125</v>
      </c>
      <c r="D1620" s="196">
        <v>112.58</v>
      </c>
      <c r="E1620" s="196">
        <v>35.07</v>
      </c>
    </row>
    <row r="1621" spans="1:5" ht="15" customHeight="1">
      <c r="A1621" s="210" t="s">
        <v>2040</v>
      </c>
      <c r="B1621" s="197" t="s">
        <v>2116</v>
      </c>
      <c r="C1621" s="196" t="s">
        <v>2126</v>
      </c>
      <c r="D1621" s="196">
        <v>112.93</v>
      </c>
      <c r="E1621" s="196">
        <v>35.08</v>
      </c>
    </row>
    <row r="1622" spans="1:5" ht="15" customHeight="1">
      <c r="A1622" s="210" t="s">
        <v>2040</v>
      </c>
      <c r="B1622" s="197" t="s">
        <v>2116</v>
      </c>
      <c r="C1622" s="196" t="s">
        <v>2127</v>
      </c>
      <c r="D1622" s="196">
        <v>112.78</v>
      </c>
      <c r="E1622" s="196">
        <v>34.9</v>
      </c>
    </row>
    <row r="1623" spans="1:5" ht="15" customHeight="1">
      <c r="A1623" s="210" t="s">
        <v>2040</v>
      </c>
      <c r="B1623" s="197" t="s">
        <v>2128</v>
      </c>
      <c r="C1623" s="196" t="s">
        <v>2128</v>
      </c>
      <c r="D1623" s="196">
        <v>115.03</v>
      </c>
      <c r="E1623" s="196">
        <v>35.770000000000003</v>
      </c>
    </row>
    <row r="1624" spans="1:5" ht="15" customHeight="1">
      <c r="A1624" s="210" t="s">
        <v>2040</v>
      </c>
      <c r="B1624" s="197" t="s">
        <v>2128</v>
      </c>
      <c r="C1624" s="196" t="s">
        <v>2129</v>
      </c>
      <c r="D1624" s="196">
        <v>115.07</v>
      </c>
      <c r="E1624" s="196">
        <v>35.78</v>
      </c>
    </row>
    <row r="1625" spans="1:5" ht="15" customHeight="1">
      <c r="A1625" s="210" t="s">
        <v>2040</v>
      </c>
      <c r="B1625" s="197" t="s">
        <v>2128</v>
      </c>
      <c r="C1625" s="196" t="s">
        <v>2130</v>
      </c>
      <c r="D1625" s="196">
        <v>115.12</v>
      </c>
      <c r="E1625" s="196">
        <v>35.9</v>
      </c>
    </row>
    <row r="1626" spans="1:5" ht="15" customHeight="1">
      <c r="A1626" s="210" t="s">
        <v>2040</v>
      </c>
      <c r="B1626" s="197" t="s">
        <v>2128</v>
      </c>
      <c r="C1626" s="196" t="s">
        <v>2131</v>
      </c>
      <c r="D1626" s="196">
        <v>115.2</v>
      </c>
      <c r="E1626" s="196">
        <v>36.08</v>
      </c>
    </row>
    <row r="1627" spans="1:5" ht="15" customHeight="1">
      <c r="A1627" s="210" t="s">
        <v>2040</v>
      </c>
      <c r="B1627" s="197" t="s">
        <v>2128</v>
      </c>
      <c r="C1627" s="196" t="s">
        <v>2132</v>
      </c>
      <c r="D1627" s="196">
        <v>115.5</v>
      </c>
      <c r="E1627" s="196">
        <v>35.869999999999997</v>
      </c>
    </row>
    <row r="1628" spans="1:5" ht="15" customHeight="1">
      <c r="A1628" s="210" t="s">
        <v>2040</v>
      </c>
      <c r="B1628" s="197" t="s">
        <v>2128</v>
      </c>
      <c r="C1628" s="196" t="s">
        <v>2133</v>
      </c>
      <c r="D1628" s="196">
        <v>115.85</v>
      </c>
      <c r="E1628" s="196">
        <v>36</v>
      </c>
    </row>
    <row r="1629" spans="1:5" ht="15" customHeight="1">
      <c r="A1629" s="210" t="s">
        <v>2040</v>
      </c>
      <c r="B1629" s="197" t="s">
        <v>2128</v>
      </c>
      <c r="C1629" s="196" t="s">
        <v>2134</v>
      </c>
      <c r="D1629" s="196">
        <v>115.02</v>
      </c>
      <c r="E1629" s="196">
        <v>35.700000000000003</v>
      </c>
    </row>
    <row r="1630" spans="1:5" ht="15" customHeight="1">
      <c r="A1630" s="210" t="s">
        <v>2040</v>
      </c>
      <c r="B1630" s="197" t="s">
        <v>2135</v>
      </c>
      <c r="C1630" s="196" t="s">
        <v>2135</v>
      </c>
      <c r="D1630" s="196">
        <v>113.85</v>
      </c>
      <c r="E1630" s="196">
        <v>34.03</v>
      </c>
    </row>
    <row r="1631" spans="1:5" ht="15" customHeight="1">
      <c r="A1631" s="210" t="s">
        <v>2040</v>
      </c>
      <c r="B1631" s="197" t="s">
        <v>2135</v>
      </c>
      <c r="C1631" s="196" t="s">
        <v>2136</v>
      </c>
      <c r="D1631" s="196">
        <v>113.82</v>
      </c>
      <c r="E1631" s="196">
        <v>34.03</v>
      </c>
    </row>
    <row r="1632" spans="1:5" ht="15" customHeight="1">
      <c r="A1632" s="210" t="s">
        <v>2040</v>
      </c>
      <c r="B1632" s="197" t="s">
        <v>2135</v>
      </c>
      <c r="C1632" s="196" t="s">
        <v>2137</v>
      </c>
      <c r="D1632" s="196">
        <v>113.83</v>
      </c>
      <c r="E1632" s="196">
        <v>34</v>
      </c>
    </row>
    <row r="1633" spans="1:5" ht="15" customHeight="1">
      <c r="A1633" s="210" t="s">
        <v>2040</v>
      </c>
      <c r="B1633" s="197" t="s">
        <v>2135</v>
      </c>
      <c r="C1633" s="196" t="s">
        <v>2138</v>
      </c>
      <c r="D1633" s="196">
        <v>114.2</v>
      </c>
      <c r="E1633" s="196">
        <v>34.1</v>
      </c>
    </row>
    <row r="1634" spans="1:5" ht="15" customHeight="1">
      <c r="A1634" s="210" t="s">
        <v>2040</v>
      </c>
      <c r="B1634" s="197" t="s">
        <v>2135</v>
      </c>
      <c r="C1634" s="196" t="s">
        <v>2139</v>
      </c>
      <c r="D1634" s="196">
        <v>113.48</v>
      </c>
      <c r="E1634" s="196">
        <v>33.85</v>
      </c>
    </row>
    <row r="1635" spans="1:5" ht="15" customHeight="1">
      <c r="A1635" s="210" t="s">
        <v>2040</v>
      </c>
      <c r="B1635" s="197" t="s">
        <v>2135</v>
      </c>
      <c r="C1635" s="196" t="s">
        <v>2140</v>
      </c>
      <c r="D1635" s="196">
        <v>113.47</v>
      </c>
      <c r="E1635" s="196">
        <v>34.17</v>
      </c>
    </row>
    <row r="1636" spans="1:5" ht="15" customHeight="1">
      <c r="A1636" s="210" t="s">
        <v>2040</v>
      </c>
      <c r="B1636" s="197" t="s">
        <v>2135</v>
      </c>
      <c r="C1636" s="196" t="s">
        <v>2141</v>
      </c>
      <c r="D1636" s="196">
        <v>113.77</v>
      </c>
      <c r="E1636" s="196">
        <v>34.22</v>
      </c>
    </row>
    <row r="1637" spans="1:5" ht="15" customHeight="1">
      <c r="A1637" s="210" t="s">
        <v>2040</v>
      </c>
      <c r="B1637" s="197" t="s">
        <v>2142</v>
      </c>
      <c r="C1637" s="196" t="s">
        <v>2142</v>
      </c>
      <c r="D1637" s="196">
        <v>114.02</v>
      </c>
      <c r="E1637" s="196">
        <v>33.58</v>
      </c>
    </row>
    <row r="1638" spans="1:5" ht="15" customHeight="1">
      <c r="A1638" s="210" t="s">
        <v>2040</v>
      </c>
      <c r="B1638" s="197" t="s">
        <v>2142</v>
      </c>
      <c r="C1638" s="196" t="s">
        <v>2143</v>
      </c>
      <c r="D1638" s="196">
        <v>114</v>
      </c>
      <c r="E1638" s="196">
        <v>33.58</v>
      </c>
    </row>
    <row r="1639" spans="1:5" ht="15" customHeight="1">
      <c r="A1639" s="210" t="s">
        <v>2040</v>
      </c>
      <c r="B1639" s="197" t="s">
        <v>2142</v>
      </c>
      <c r="C1639" s="196" t="s">
        <v>2144</v>
      </c>
      <c r="D1639" s="196">
        <v>114.07</v>
      </c>
      <c r="E1639" s="196">
        <v>33.57</v>
      </c>
    </row>
    <row r="1640" spans="1:5" ht="15" customHeight="1">
      <c r="A1640" s="210" t="s">
        <v>2040</v>
      </c>
      <c r="B1640" s="197" t="s">
        <v>2142</v>
      </c>
      <c r="C1640" s="196" t="s">
        <v>2145</v>
      </c>
      <c r="D1640" s="196">
        <v>113.6</v>
      </c>
      <c r="E1640" s="196">
        <v>33.43</v>
      </c>
    </row>
    <row r="1641" spans="1:5" ht="15" customHeight="1">
      <c r="A1641" s="210" t="s">
        <v>2040</v>
      </c>
      <c r="B1641" s="197" t="s">
        <v>2142</v>
      </c>
      <c r="C1641" s="196" t="s">
        <v>2146</v>
      </c>
      <c r="D1641" s="196">
        <v>113.93</v>
      </c>
      <c r="E1641" s="196">
        <v>33.82</v>
      </c>
    </row>
    <row r="1642" spans="1:5" ht="15" customHeight="1">
      <c r="A1642" s="210" t="s">
        <v>2040</v>
      </c>
      <c r="B1642" s="197" t="s">
        <v>2147</v>
      </c>
      <c r="C1642" s="196" t="s">
        <v>2147</v>
      </c>
      <c r="D1642" s="196">
        <v>111.2</v>
      </c>
      <c r="E1642" s="196">
        <v>34.78</v>
      </c>
    </row>
    <row r="1643" spans="1:5" ht="15" customHeight="1">
      <c r="A1643" s="210" t="s">
        <v>2040</v>
      </c>
      <c r="B1643" s="197" t="s">
        <v>2147</v>
      </c>
      <c r="C1643" s="196" t="s">
        <v>2148</v>
      </c>
      <c r="D1643" s="196">
        <v>111.2</v>
      </c>
      <c r="E1643" s="196">
        <v>34.78</v>
      </c>
    </row>
    <row r="1644" spans="1:5" ht="15" customHeight="1">
      <c r="A1644" s="210" t="s">
        <v>2040</v>
      </c>
      <c r="B1644" s="197" t="s">
        <v>2147</v>
      </c>
      <c r="C1644" s="196" t="s">
        <v>2149</v>
      </c>
      <c r="D1644" s="196">
        <v>111.75</v>
      </c>
      <c r="E1644" s="196">
        <v>34.770000000000003</v>
      </c>
    </row>
    <row r="1645" spans="1:5" ht="15" customHeight="1">
      <c r="A1645" s="210" t="s">
        <v>2040</v>
      </c>
      <c r="B1645" s="197" t="s">
        <v>2147</v>
      </c>
      <c r="C1645" s="196" t="s">
        <v>2150</v>
      </c>
      <c r="D1645" s="196">
        <v>111.08</v>
      </c>
      <c r="E1645" s="196">
        <v>34.700000000000003</v>
      </c>
    </row>
    <row r="1646" spans="1:5" ht="15" customHeight="1">
      <c r="A1646" s="210" t="s">
        <v>2040</v>
      </c>
      <c r="B1646" s="197" t="s">
        <v>2147</v>
      </c>
      <c r="C1646" s="196" t="s">
        <v>2151</v>
      </c>
      <c r="D1646" s="196">
        <v>111.05</v>
      </c>
      <c r="E1646" s="196">
        <v>34.049999999999997</v>
      </c>
    </row>
    <row r="1647" spans="1:5" ht="15" customHeight="1">
      <c r="A1647" s="210" t="s">
        <v>2040</v>
      </c>
      <c r="B1647" s="197" t="s">
        <v>2147</v>
      </c>
      <c r="C1647" s="196" t="s">
        <v>2152</v>
      </c>
      <c r="D1647" s="196">
        <v>111.87</v>
      </c>
      <c r="E1647" s="196">
        <v>34.75</v>
      </c>
    </row>
    <row r="1648" spans="1:5" ht="15" customHeight="1">
      <c r="A1648" s="210" t="s">
        <v>2040</v>
      </c>
      <c r="B1648" s="197" t="s">
        <v>2147</v>
      </c>
      <c r="C1648" s="196" t="s">
        <v>2153</v>
      </c>
      <c r="D1648" s="196">
        <v>110.87</v>
      </c>
      <c r="E1648" s="196">
        <v>34.520000000000003</v>
      </c>
    </row>
    <row r="1649" spans="1:5" ht="15" customHeight="1">
      <c r="A1649" s="210" t="s">
        <v>2040</v>
      </c>
      <c r="B1649" s="197" t="s">
        <v>2154</v>
      </c>
      <c r="C1649" s="196" t="s">
        <v>2154</v>
      </c>
      <c r="D1649" s="196">
        <v>112.52</v>
      </c>
      <c r="E1649" s="196">
        <v>33</v>
      </c>
    </row>
    <row r="1650" spans="1:5" ht="15" customHeight="1">
      <c r="A1650" s="210" t="s">
        <v>2040</v>
      </c>
      <c r="B1650" s="197" t="s">
        <v>2154</v>
      </c>
      <c r="C1650" s="196" t="s">
        <v>2155</v>
      </c>
      <c r="D1650" s="196">
        <v>112.55</v>
      </c>
      <c r="E1650" s="196">
        <v>33.020000000000003</v>
      </c>
    </row>
    <row r="1651" spans="1:5" ht="15" customHeight="1">
      <c r="A1651" s="210" t="s">
        <v>2040</v>
      </c>
      <c r="B1651" s="197" t="s">
        <v>2154</v>
      </c>
      <c r="C1651" s="196" t="s">
        <v>2156</v>
      </c>
      <c r="D1651" s="196">
        <v>112.53</v>
      </c>
      <c r="E1651" s="196">
        <v>32.979999999999997</v>
      </c>
    </row>
    <row r="1652" spans="1:5" ht="15" customHeight="1">
      <c r="A1652" s="210" t="s">
        <v>2040</v>
      </c>
      <c r="B1652" s="197" t="s">
        <v>2154</v>
      </c>
      <c r="C1652" s="196" t="s">
        <v>2157</v>
      </c>
      <c r="D1652" s="196">
        <v>112.43</v>
      </c>
      <c r="E1652" s="196">
        <v>33.5</v>
      </c>
    </row>
    <row r="1653" spans="1:5" ht="15" customHeight="1">
      <c r="A1653" s="210" t="s">
        <v>2040</v>
      </c>
      <c r="B1653" s="197" t="s">
        <v>2154</v>
      </c>
      <c r="C1653" s="196" t="s">
        <v>2158</v>
      </c>
      <c r="D1653" s="196">
        <v>113</v>
      </c>
      <c r="E1653" s="196">
        <v>33.270000000000003</v>
      </c>
    </row>
    <row r="1654" spans="1:5" ht="15" customHeight="1">
      <c r="A1654" s="210" t="s">
        <v>2040</v>
      </c>
      <c r="B1654" s="197" t="s">
        <v>2154</v>
      </c>
      <c r="C1654" s="196" t="s">
        <v>2159</v>
      </c>
      <c r="D1654" s="196">
        <v>111.48</v>
      </c>
      <c r="E1654" s="196">
        <v>33.28</v>
      </c>
    </row>
    <row r="1655" spans="1:5" ht="15" customHeight="1">
      <c r="A1655" s="210" t="s">
        <v>2040</v>
      </c>
      <c r="B1655" s="197" t="s">
        <v>2154</v>
      </c>
      <c r="C1655" s="196" t="s">
        <v>2160</v>
      </c>
      <c r="D1655" s="196">
        <v>112.23</v>
      </c>
      <c r="E1655" s="196">
        <v>33.03</v>
      </c>
    </row>
    <row r="1656" spans="1:5" ht="15" customHeight="1">
      <c r="A1656" s="210" t="s">
        <v>2040</v>
      </c>
      <c r="B1656" s="197" t="s">
        <v>2154</v>
      </c>
      <c r="C1656" s="196" t="s">
        <v>2161</v>
      </c>
      <c r="D1656" s="196">
        <v>111.85</v>
      </c>
      <c r="E1656" s="196">
        <v>33.049999999999997</v>
      </c>
    </row>
    <row r="1657" spans="1:5" ht="15" customHeight="1">
      <c r="A1657" s="210" t="s">
        <v>2040</v>
      </c>
      <c r="B1657" s="197" t="s">
        <v>2154</v>
      </c>
      <c r="C1657" s="196" t="s">
        <v>2162</v>
      </c>
      <c r="D1657" s="196">
        <v>111.48</v>
      </c>
      <c r="E1657" s="196">
        <v>33.130000000000003</v>
      </c>
    </row>
    <row r="1658" spans="1:5" ht="15" customHeight="1">
      <c r="A1658" s="210" t="s">
        <v>2040</v>
      </c>
      <c r="B1658" s="197" t="s">
        <v>2154</v>
      </c>
      <c r="C1658" s="196" t="s">
        <v>2163</v>
      </c>
      <c r="D1658" s="196">
        <v>112.93</v>
      </c>
      <c r="E1658" s="196">
        <v>33.049999999999997</v>
      </c>
    </row>
    <row r="1659" spans="1:5" ht="15" customHeight="1">
      <c r="A1659" s="210" t="s">
        <v>2040</v>
      </c>
      <c r="B1659" s="197" t="s">
        <v>2154</v>
      </c>
      <c r="C1659" s="196" t="s">
        <v>2164</v>
      </c>
      <c r="D1659" s="196">
        <v>112.83</v>
      </c>
      <c r="E1659" s="196">
        <v>32.700000000000003</v>
      </c>
    </row>
    <row r="1660" spans="1:5" ht="15" customHeight="1">
      <c r="A1660" s="210" t="s">
        <v>2040</v>
      </c>
      <c r="B1660" s="197" t="s">
        <v>2154</v>
      </c>
      <c r="C1660" s="196" t="s">
        <v>2165</v>
      </c>
      <c r="D1660" s="196">
        <v>112.35</v>
      </c>
      <c r="E1660" s="196">
        <v>32.520000000000003</v>
      </c>
    </row>
    <row r="1661" spans="1:5" ht="15" customHeight="1">
      <c r="A1661" s="210" t="s">
        <v>2040</v>
      </c>
      <c r="B1661" s="197" t="s">
        <v>2154</v>
      </c>
      <c r="C1661" s="196" t="s">
        <v>2166</v>
      </c>
      <c r="D1661" s="196">
        <v>113.4</v>
      </c>
      <c r="E1661" s="196">
        <v>32.369999999999997</v>
      </c>
    </row>
    <row r="1662" spans="1:5" ht="15" customHeight="1">
      <c r="A1662" s="210" t="s">
        <v>2040</v>
      </c>
      <c r="B1662" s="197" t="s">
        <v>2154</v>
      </c>
      <c r="C1662" s="196" t="s">
        <v>2167</v>
      </c>
      <c r="D1662" s="196">
        <v>112.08</v>
      </c>
      <c r="E1662" s="196">
        <v>32.68</v>
      </c>
    </row>
    <row r="1663" spans="1:5" ht="15" customHeight="1">
      <c r="A1663" s="210" t="s">
        <v>2040</v>
      </c>
      <c r="B1663" s="197" t="s">
        <v>2168</v>
      </c>
      <c r="C1663" s="196" t="s">
        <v>2168</v>
      </c>
      <c r="D1663" s="196">
        <v>115.65</v>
      </c>
      <c r="E1663" s="196">
        <v>34.450000000000003</v>
      </c>
    </row>
    <row r="1664" spans="1:5" ht="15" customHeight="1">
      <c r="A1664" s="210" t="s">
        <v>2040</v>
      </c>
      <c r="B1664" s="197" t="s">
        <v>2168</v>
      </c>
      <c r="C1664" s="196" t="s">
        <v>2169</v>
      </c>
      <c r="D1664" s="196">
        <v>115.63</v>
      </c>
      <c r="E1664" s="196">
        <v>34.450000000000003</v>
      </c>
    </row>
    <row r="1665" spans="1:5" ht="15" customHeight="1">
      <c r="A1665" s="210" t="s">
        <v>2040</v>
      </c>
      <c r="B1665" s="197" t="s">
        <v>2168</v>
      </c>
      <c r="C1665" s="196" t="s">
        <v>2170</v>
      </c>
      <c r="D1665" s="196">
        <v>115.63</v>
      </c>
      <c r="E1665" s="196">
        <v>34.380000000000003</v>
      </c>
    </row>
    <row r="1666" spans="1:5" ht="15" customHeight="1">
      <c r="A1666" s="210" t="s">
        <v>2040</v>
      </c>
      <c r="B1666" s="197" t="s">
        <v>2168</v>
      </c>
      <c r="C1666" s="196" t="s">
        <v>2171</v>
      </c>
      <c r="D1666" s="196">
        <v>115.13</v>
      </c>
      <c r="E1666" s="196">
        <v>34.65</v>
      </c>
    </row>
    <row r="1667" spans="1:5" ht="15" customHeight="1">
      <c r="A1667" s="210" t="s">
        <v>2040</v>
      </c>
      <c r="B1667" s="197" t="s">
        <v>2168</v>
      </c>
      <c r="C1667" s="196" t="s">
        <v>2172</v>
      </c>
      <c r="D1667" s="196">
        <v>115.07</v>
      </c>
      <c r="E1667" s="196">
        <v>34.450000000000003</v>
      </c>
    </row>
    <row r="1668" spans="1:5" ht="15" customHeight="1">
      <c r="A1668" s="210" t="s">
        <v>2040</v>
      </c>
      <c r="B1668" s="197" t="s">
        <v>2168</v>
      </c>
      <c r="C1668" s="196" t="s">
        <v>2173</v>
      </c>
      <c r="D1668" s="196">
        <v>115.32</v>
      </c>
      <c r="E1668" s="196">
        <v>34.450000000000003</v>
      </c>
    </row>
    <row r="1669" spans="1:5" ht="15" customHeight="1">
      <c r="A1669" s="210" t="s">
        <v>2040</v>
      </c>
      <c r="B1669" s="197" t="s">
        <v>2168</v>
      </c>
      <c r="C1669" s="196" t="s">
        <v>2174</v>
      </c>
      <c r="D1669" s="196">
        <v>115.3</v>
      </c>
      <c r="E1669" s="196">
        <v>34.07</v>
      </c>
    </row>
    <row r="1670" spans="1:5" ht="15" customHeight="1">
      <c r="A1670" s="210" t="s">
        <v>2040</v>
      </c>
      <c r="B1670" s="197" t="s">
        <v>2168</v>
      </c>
      <c r="C1670" s="196" t="s">
        <v>2175</v>
      </c>
      <c r="D1670" s="196">
        <v>115.85</v>
      </c>
      <c r="E1670" s="196">
        <v>34.4</v>
      </c>
    </row>
    <row r="1671" spans="1:5" ht="15" customHeight="1">
      <c r="A1671" s="210" t="s">
        <v>2040</v>
      </c>
      <c r="B1671" s="197" t="s">
        <v>2168</v>
      </c>
      <c r="C1671" s="196" t="s">
        <v>2176</v>
      </c>
      <c r="D1671" s="196">
        <v>116.13</v>
      </c>
      <c r="E1671" s="196">
        <v>34.229999999999997</v>
      </c>
    </row>
    <row r="1672" spans="1:5" ht="15" customHeight="1">
      <c r="A1672" s="210" t="s">
        <v>2040</v>
      </c>
      <c r="B1672" s="197" t="s">
        <v>2168</v>
      </c>
      <c r="C1672" s="196" t="s">
        <v>2177</v>
      </c>
      <c r="D1672" s="196">
        <v>116.43</v>
      </c>
      <c r="E1672" s="196">
        <v>33.92</v>
      </c>
    </row>
    <row r="1673" spans="1:5" ht="15" customHeight="1">
      <c r="A1673" s="210" t="s">
        <v>2040</v>
      </c>
      <c r="B1673" s="197" t="s">
        <v>2178</v>
      </c>
      <c r="C1673" s="196" t="s">
        <v>2178</v>
      </c>
      <c r="D1673" s="196">
        <v>114.07</v>
      </c>
      <c r="E1673" s="196">
        <v>32.130000000000003</v>
      </c>
    </row>
    <row r="1674" spans="1:5" ht="15" customHeight="1">
      <c r="A1674" s="210" t="s">
        <v>2040</v>
      </c>
      <c r="B1674" s="197" t="s">
        <v>2178</v>
      </c>
      <c r="C1674" s="196" t="s">
        <v>2179</v>
      </c>
      <c r="D1674" s="196">
        <v>114.05</v>
      </c>
      <c r="E1674" s="196">
        <v>32.119999999999997</v>
      </c>
    </row>
    <row r="1675" spans="1:5" ht="15" customHeight="1">
      <c r="A1675" s="210" t="s">
        <v>2040</v>
      </c>
      <c r="B1675" s="197" t="s">
        <v>2178</v>
      </c>
      <c r="C1675" s="196" t="s">
        <v>2180</v>
      </c>
      <c r="D1675" s="196">
        <v>114.12</v>
      </c>
      <c r="E1675" s="196">
        <v>32.1</v>
      </c>
    </row>
    <row r="1676" spans="1:5" ht="15" customHeight="1">
      <c r="A1676" s="210" t="s">
        <v>2040</v>
      </c>
      <c r="B1676" s="197" t="s">
        <v>2178</v>
      </c>
      <c r="C1676" s="196" t="s">
        <v>2181</v>
      </c>
      <c r="D1676" s="196">
        <v>114.53</v>
      </c>
      <c r="E1676" s="196">
        <v>32.200000000000003</v>
      </c>
    </row>
    <row r="1677" spans="1:5" ht="15" customHeight="1">
      <c r="A1677" s="210" t="s">
        <v>2040</v>
      </c>
      <c r="B1677" s="197" t="s">
        <v>2178</v>
      </c>
      <c r="C1677" s="196" t="s">
        <v>2182</v>
      </c>
      <c r="D1677" s="196">
        <v>114.9</v>
      </c>
      <c r="E1677" s="196">
        <v>32.020000000000003</v>
      </c>
    </row>
    <row r="1678" spans="1:5" ht="15" customHeight="1">
      <c r="A1678" s="210" t="s">
        <v>2040</v>
      </c>
      <c r="B1678" s="197" t="s">
        <v>2178</v>
      </c>
      <c r="C1678" s="196" t="s">
        <v>2183</v>
      </c>
      <c r="D1678" s="196">
        <v>114.87</v>
      </c>
      <c r="E1678" s="196">
        <v>31.63</v>
      </c>
    </row>
    <row r="1679" spans="1:5" ht="15" customHeight="1">
      <c r="A1679" s="210" t="s">
        <v>2040</v>
      </c>
      <c r="B1679" s="197" t="s">
        <v>2178</v>
      </c>
      <c r="C1679" s="196" t="s">
        <v>2184</v>
      </c>
      <c r="D1679" s="196">
        <v>115.4</v>
      </c>
      <c r="E1679" s="196">
        <v>31.8</v>
      </c>
    </row>
    <row r="1680" spans="1:5" ht="15" customHeight="1">
      <c r="A1680" s="210" t="s">
        <v>2040</v>
      </c>
      <c r="B1680" s="197" t="s">
        <v>2178</v>
      </c>
      <c r="C1680" s="196" t="s">
        <v>2185</v>
      </c>
      <c r="D1680" s="196">
        <v>115.68</v>
      </c>
      <c r="E1680" s="196">
        <v>32.18</v>
      </c>
    </row>
    <row r="1681" spans="1:5" ht="15" customHeight="1">
      <c r="A1681" s="210" t="s">
        <v>2040</v>
      </c>
      <c r="B1681" s="197" t="s">
        <v>2178</v>
      </c>
      <c r="C1681" s="196" t="s">
        <v>2186</v>
      </c>
      <c r="D1681" s="196">
        <v>115.03</v>
      </c>
      <c r="E1681" s="196">
        <v>32.130000000000003</v>
      </c>
    </row>
    <row r="1682" spans="1:5" ht="15" customHeight="1">
      <c r="A1682" s="210" t="s">
        <v>2040</v>
      </c>
      <c r="B1682" s="197" t="s">
        <v>2178</v>
      </c>
      <c r="C1682" s="196" t="s">
        <v>2187</v>
      </c>
      <c r="D1682" s="196">
        <v>115.4</v>
      </c>
      <c r="E1682" s="196">
        <v>32.43</v>
      </c>
    </row>
    <row r="1683" spans="1:5" ht="15" customHeight="1">
      <c r="A1683" s="210" t="s">
        <v>2040</v>
      </c>
      <c r="B1683" s="197" t="s">
        <v>2178</v>
      </c>
      <c r="C1683" s="196" t="s">
        <v>2188</v>
      </c>
      <c r="D1683" s="196">
        <v>114.73</v>
      </c>
      <c r="E1683" s="196">
        <v>32.35</v>
      </c>
    </row>
    <row r="1684" spans="1:5" ht="15" customHeight="1">
      <c r="A1684" s="210" t="s">
        <v>2040</v>
      </c>
      <c r="B1684" s="197" t="s">
        <v>2189</v>
      </c>
      <c r="C1684" s="196" t="s">
        <v>2189</v>
      </c>
      <c r="D1684" s="196">
        <v>114.65</v>
      </c>
      <c r="E1684" s="196">
        <v>33.619999999999997</v>
      </c>
    </row>
    <row r="1685" spans="1:5" ht="15" customHeight="1">
      <c r="A1685" s="210" t="s">
        <v>2040</v>
      </c>
      <c r="B1685" s="197" t="s">
        <v>2189</v>
      </c>
      <c r="C1685" s="196" t="s">
        <v>2190</v>
      </c>
      <c r="D1685" s="196">
        <v>114.38</v>
      </c>
      <c r="E1685" s="196">
        <v>34.07</v>
      </c>
    </row>
    <row r="1686" spans="1:5" ht="15" customHeight="1">
      <c r="A1686" s="210" t="s">
        <v>2040</v>
      </c>
      <c r="B1686" s="197" t="s">
        <v>2189</v>
      </c>
      <c r="C1686" s="196" t="s">
        <v>2191</v>
      </c>
      <c r="D1686" s="196">
        <v>114.53</v>
      </c>
      <c r="E1686" s="196">
        <v>33.799999999999997</v>
      </c>
    </row>
    <row r="1687" spans="1:5" ht="15" customHeight="1">
      <c r="A1687" s="210" t="s">
        <v>2040</v>
      </c>
      <c r="B1687" s="197" t="s">
        <v>2189</v>
      </c>
      <c r="C1687" s="196" t="s">
        <v>2192</v>
      </c>
      <c r="D1687" s="196">
        <v>114.6</v>
      </c>
      <c r="E1687" s="196">
        <v>33.53</v>
      </c>
    </row>
    <row r="1688" spans="1:5" ht="15" customHeight="1">
      <c r="A1688" s="210" t="s">
        <v>2040</v>
      </c>
      <c r="B1688" s="197" t="s">
        <v>2189</v>
      </c>
      <c r="C1688" s="196" t="s">
        <v>2193</v>
      </c>
      <c r="D1688" s="196">
        <v>115.07</v>
      </c>
      <c r="E1688" s="196">
        <v>33.4</v>
      </c>
    </row>
    <row r="1689" spans="1:5" ht="15" customHeight="1">
      <c r="A1689" s="210" t="s">
        <v>2040</v>
      </c>
      <c r="B1689" s="197" t="s">
        <v>2189</v>
      </c>
      <c r="C1689" s="196" t="s">
        <v>2194</v>
      </c>
      <c r="D1689" s="196">
        <v>115.2</v>
      </c>
      <c r="E1689" s="196">
        <v>33.65</v>
      </c>
    </row>
    <row r="1690" spans="1:5" ht="15" customHeight="1">
      <c r="A1690" s="210" t="s">
        <v>2040</v>
      </c>
      <c r="B1690" s="197" t="s">
        <v>2189</v>
      </c>
      <c r="C1690" s="196" t="s">
        <v>2195</v>
      </c>
      <c r="D1690" s="196">
        <v>114.88</v>
      </c>
      <c r="E1690" s="196">
        <v>33.729999999999997</v>
      </c>
    </row>
    <row r="1691" spans="1:5" ht="15" customHeight="1">
      <c r="A1691" s="210" t="s">
        <v>2040</v>
      </c>
      <c r="B1691" s="197" t="s">
        <v>2189</v>
      </c>
      <c r="C1691" s="196" t="s">
        <v>2196</v>
      </c>
      <c r="D1691" s="196">
        <v>114.85</v>
      </c>
      <c r="E1691" s="196">
        <v>34.07</v>
      </c>
    </row>
    <row r="1692" spans="1:5" ht="15" customHeight="1">
      <c r="A1692" s="210" t="s">
        <v>2040</v>
      </c>
      <c r="B1692" s="197" t="s">
        <v>2189</v>
      </c>
      <c r="C1692" s="196" t="s">
        <v>2197</v>
      </c>
      <c r="D1692" s="196">
        <v>115.48</v>
      </c>
      <c r="E1692" s="196">
        <v>33.869999999999997</v>
      </c>
    </row>
    <row r="1693" spans="1:5" ht="15" customHeight="1">
      <c r="A1693" s="210" t="s">
        <v>2040</v>
      </c>
      <c r="B1693" s="197" t="s">
        <v>2189</v>
      </c>
      <c r="C1693" s="196" t="s">
        <v>2198</v>
      </c>
      <c r="D1693" s="196">
        <v>114.9</v>
      </c>
      <c r="E1693" s="196">
        <v>33.450000000000003</v>
      </c>
    </row>
    <row r="1694" spans="1:5" ht="15" customHeight="1">
      <c r="A1694" s="210" t="s">
        <v>2040</v>
      </c>
      <c r="B1694" s="197" t="s">
        <v>2199</v>
      </c>
      <c r="C1694" s="196" t="s">
        <v>2199</v>
      </c>
      <c r="D1694" s="196">
        <v>114.02</v>
      </c>
      <c r="E1694" s="196">
        <v>32.979999999999997</v>
      </c>
    </row>
    <row r="1695" spans="1:5" ht="15" customHeight="1">
      <c r="A1695" s="210" t="s">
        <v>2040</v>
      </c>
      <c r="B1695" s="197" t="s">
        <v>2199</v>
      </c>
      <c r="C1695" s="196" t="s">
        <v>2200</v>
      </c>
      <c r="D1695" s="196">
        <v>114.05</v>
      </c>
      <c r="E1695" s="196">
        <v>32.97</v>
      </c>
    </row>
    <row r="1696" spans="1:5" ht="15" customHeight="1">
      <c r="A1696" s="210" t="s">
        <v>2040</v>
      </c>
      <c r="B1696" s="197" t="s">
        <v>2199</v>
      </c>
      <c r="C1696" s="196" t="s">
        <v>2201</v>
      </c>
      <c r="D1696" s="196">
        <v>114.02</v>
      </c>
      <c r="E1696" s="196">
        <v>33.380000000000003</v>
      </c>
    </row>
    <row r="1697" spans="1:5" ht="15" customHeight="1">
      <c r="A1697" s="210" t="s">
        <v>2040</v>
      </c>
      <c r="B1697" s="197" t="s">
        <v>2199</v>
      </c>
      <c r="C1697" s="196" t="s">
        <v>2202</v>
      </c>
      <c r="D1697" s="196">
        <v>114.27</v>
      </c>
      <c r="E1697" s="196">
        <v>33.270000000000003</v>
      </c>
    </row>
    <row r="1698" spans="1:5" ht="15" customHeight="1">
      <c r="A1698" s="210" t="s">
        <v>2040</v>
      </c>
      <c r="B1698" s="197" t="s">
        <v>2199</v>
      </c>
      <c r="C1698" s="196" t="s">
        <v>2203</v>
      </c>
      <c r="D1698" s="196">
        <v>114.63</v>
      </c>
      <c r="E1698" s="196">
        <v>32.97</v>
      </c>
    </row>
    <row r="1699" spans="1:5" ht="15" customHeight="1">
      <c r="A1699" s="210" t="s">
        <v>2040</v>
      </c>
      <c r="B1699" s="197" t="s">
        <v>2199</v>
      </c>
      <c r="C1699" s="196" t="s">
        <v>2204</v>
      </c>
      <c r="D1699" s="196">
        <v>114.38</v>
      </c>
      <c r="E1699" s="196">
        <v>32.6</v>
      </c>
    </row>
    <row r="1700" spans="1:5" ht="15" customHeight="1">
      <c r="A1700" s="210" t="s">
        <v>2040</v>
      </c>
      <c r="B1700" s="197" t="s">
        <v>2199</v>
      </c>
      <c r="C1700" s="196" t="s">
        <v>2205</v>
      </c>
      <c r="D1700" s="196">
        <v>114.02</v>
      </c>
      <c r="E1700" s="196">
        <v>32.799999999999997</v>
      </c>
    </row>
    <row r="1701" spans="1:5" ht="15" customHeight="1">
      <c r="A1701" s="210" t="s">
        <v>2040</v>
      </c>
      <c r="B1701" s="197" t="s">
        <v>2199</v>
      </c>
      <c r="C1701" s="196" t="s">
        <v>2206</v>
      </c>
      <c r="D1701" s="196">
        <v>113.32</v>
      </c>
      <c r="E1701" s="196">
        <v>32.72</v>
      </c>
    </row>
    <row r="1702" spans="1:5" ht="15" customHeight="1">
      <c r="A1702" s="210" t="s">
        <v>2040</v>
      </c>
      <c r="B1702" s="197" t="s">
        <v>2199</v>
      </c>
      <c r="C1702" s="196" t="s">
        <v>2207</v>
      </c>
      <c r="D1702" s="196">
        <v>114.35</v>
      </c>
      <c r="E1702" s="196">
        <v>33</v>
      </c>
    </row>
    <row r="1703" spans="1:5" ht="15" customHeight="1">
      <c r="A1703" s="210" t="s">
        <v>2040</v>
      </c>
      <c r="B1703" s="197" t="s">
        <v>2199</v>
      </c>
      <c r="C1703" s="196" t="s">
        <v>2208</v>
      </c>
      <c r="D1703" s="196">
        <v>114</v>
      </c>
      <c r="E1703" s="196">
        <v>33.15</v>
      </c>
    </row>
    <row r="1704" spans="1:5" ht="15" customHeight="1">
      <c r="A1704" s="210" t="s">
        <v>2040</v>
      </c>
      <c r="B1704" s="197" t="s">
        <v>2199</v>
      </c>
      <c r="C1704" s="196" t="s">
        <v>2209</v>
      </c>
      <c r="D1704" s="196">
        <v>114.98</v>
      </c>
      <c r="E1704" s="196">
        <v>32.75</v>
      </c>
    </row>
    <row r="1705" spans="1:5" ht="15" customHeight="1">
      <c r="A1705" s="199" t="s">
        <v>2210</v>
      </c>
      <c r="B1705" s="197" t="s">
        <v>2211</v>
      </c>
      <c r="C1705" s="196" t="s">
        <v>2211</v>
      </c>
      <c r="D1705" s="196">
        <v>114.3</v>
      </c>
      <c r="E1705" s="196">
        <v>30.6</v>
      </c>
    </row>
    <row r="1706" spans="1:5" ht="15" customHeight="1">
      <c r="A1706" s="199" t="s">
        <v>2210</v>
      </c>
      <c r="B1706" s="197" t="s">
        <v>2211</v>
      </c>
      <c r="C1706" s="196" t="s">
        <v>2212</v>
      </c>
      <c r="D1706" s="196">
        <v>114.3</v>
      </c>
      <c r="E1706" s="196">
        <v>30.6</v>
      </c>
    </row>
    <row r="1707" spans="1:5" ht="15" customHeight="1">
      <c r="A1707" s="199" t="s">
        <v>2210</v>
      </c>
      <c r="B1707" s="197" t="s">
        <v>2211</v>
      </c>
      <c r="C1707" s="196" t="s">
        <v>2213</v>
      </c>
      <c r="D1707" s="196">
        <v>114.27</v>
      </c>
      <c r="E1707" s="196">
        <v>30.6</v>
      </c>
    </row>
    <row r="1708" spans="1:5" ht="15" customHeight="1">
      <c r="A1708" s="199" t="s">
        <v>2210</v>
      </c>
      <c r="B1708" s="197" t="s">
        <v>2211</v>
      </c>
      <c r="C1708" s="196" t="s">
        <v>2214</v>
      </c>
      <c r="D1708" s="196">
        <v>114.27</v>
      </c>
      <c r="E1708" s="196">
        <v>30.57</v>
      </c>
    </row>
    <row r="1709" spans="1:5" ht="15" customHeight="1">
      <c r="A1709" s="199" t="s">
        <v>2210</v>
      </c>
      <c r="B1709" s="197" t="s">
        <v>2211</v>
      </c>
      <c r="C1709" s="196" t="s">
        <v>2215</v>
      </c>
      <c r="D1709" s="196">
        <v>114.27</v>
      </c>
      <c r="E1709" s="196">
        <v>30.55</v>
      </c>
    </row>
    <row r="1710" spans="1:5" ht="15" customHeight="1">
      <c r="A1710" s="199" t="s">
        <v>2210</v>
      </c>
      <c r="B1710" s="197" t="s">
        <v>2211</v>
      </c>
      <c r="C1710" s="196" t="s">
        <v>2216</v>
      </c>
      <c r="D1710" s="196">
        <v>114.3</v>
      </c>
      <c r="E1710" s="196">
        <v>30.57</v>
      </c>
    </row>
    <row r="1711" spans="1:5" ht="15" customHeight="1">
      <c r="A1711" s="199" t="s">
        <v>2210</v>
      </c>
      <c r="B1711" s="197" t="s">
        <v>2211</v>
      </c>
      <c r="C1711" s="196" t="s">
        <v>924</v>
      </c>
      <c r="D1711" s="196">
        <v>114.38</v>
      </c>
      <c r="E1711" s="196">
        <v>30.63</v>
      </c>
    </row>
    <row r="1712" spans="1:5" ht="15" customHeight="1">
      <c r="A1712" s="199" t="s">
        <v>2210</v>
      </c>
      <c r="B1712" s="197" t="s">
        <v>2211</v>
      </c>
      <c r="C1712" s="196" t="s">
        <v>2217</v>
      </c>
      <c r="D1712" s="196">
        <v>114.33</v>
      </c>
      <c r="E1712" s="196">
        <v>30.5</v>
      </c>
    </row>
    <row r="1713" spans="1:5" ht="15" customHeight="1">
      <c r="A1713" s="199" t="s">
        <v>2210</v>
      </c>
      <c r="B1713" s="197" t="s">
        <v>2211</v>
      </c>
      <c r="C1713" s="196" t="s">
        <v>2218</v>
      </c>
      <c r="D1713" s="196">
        <v>114.13</v>
      </c>
      <c r="E1713" s="196">
        <v>30.62</v>
      </c>
    </row>
    <row r="1714" spans="1:5" ht="15" customHeight="1">
      <c r="A1714" s="199" t="s">
        <v>2210</v>
      </c>
      <c r="B1714" s="197" t="s">
        <v>2211</v>
      </c>
      <c r="C1714" s="196" t="s">
        <v>2219</v>
      </c>
      <c r="D1714" s="196">
        <v>114.08</v>
      </c>
      <c r="E1714" s="196">
        <v>30.32</v>
      </c>
    </row>
    <row r="1715" spans="1:5" ht="15" customHeight="1">
      <c r="A1715" s="199" t="s">
        <v>2210</v>
      </c>
      <c r="B1715" s="197" t="s">
        <v>2211</v>
      </c>
      <c r="C1715" s="196" t="s">
        <v>2220</v>
      </c>
      <c r="D1715" s="196">
        <v>114.03</v>
      </c>
      <c r="E1715" s="196">
        <v>30.58</v>
      </c>
    </row>
    <row r="1716" spans="1:5" ht="15" customHeight="1">
      <c r="A1716" s="199" t="s">
        <v>2210</v>
      </c>
      <c r="B1716" s="197" t="s">
        <v>2211</v>
      </c>
      <c r="C1716" s="196" t="s">
        <v>2221</v>
      </c>
      <c r="D1716" s="196">
        <v>114.32</v>
      </c>
      <c r="E1716" s="196">
        <v>30.35</v>
      </c>
    </row>
    <row r="1717" spans="1:5" ht="15" customHeight="1">
      <c r="A1717" s="199" t="s">
        <v>2210</v>
      </c>
      <c r="B1717" s="197" t="s">
        <v>2211</v>
      </c>
      <c r="C1717" s="196" t="s">
        <v>2222</v>
      </c>
      <c r="D1717" s="196">
        <v>114.37</v>
      </c>
      <c r="E1717" s="196">
        <v>30.87</v>
      </c>
    </row>
    <row r="1718" spans="1:5" ht="15" customHeight="1">
      <c r="A1718" s="199" t="s">
        <v>2210</v>
      </c>
      <c r="B1718" s="197" t="s">
        <v>2211</v>
      </c>
      <c r="C1718" s="196" t="s">
        <v>2223</v>
      </c>
      <c r="D1718" s="196">
        <v>114.8</v>
      </c>
      <c r="E1718" s="196">
        <v>30.85</v>
      </c>
    </row>
    <row r="1719" spans="1:5" ht="15" customHeight="1">
      <c r="A1719" s="199" t="s">
        <v>2210</v>
      </c>
      <c r="B1719" s="197" t="s">
        <v>2224</v>
      </c>
      <c r="C1719" s="196" t="s">
        <v>2224</v>
      </c>
      <c r="D1719" s="196">
        <v>115.03</v>
      </c>
      <c r="E1719" s="196">
        <v>30.2</v>
      </c>
    </row>
    <row r="1720" spans="1:5" ht="15" customHeight="1">
      <c r="A1720" s="199" t="s">
        <v>2210</v>
      </c>
      <c r="B1720" s="197" t="s">
        <v>2224</v>
      </c>
      <c r="C1720" s="196" t="s">
        <v>2225</v>
      </c>
      <c r="D1720" s="196">
        <v>115.07</v>
      </c>
      <c r="E1720" s="196">
        <v>30.23</v>
      </c>
    </row>
    <row r="1721" spans="1:5" ht="15" customHeight="1">
      <c r="A1721" s="199" t="s">
        <v>2210</v>
      </c>
      <c r="B1721" s="197" t="s">
        <v>2224</v>
      </c>
      <c r="C1721" s="196" t="s">
        <v>2226</v>
      </c>
      <c r="D1721" s="196">
        <v>115.12</v>
      </c>
      <c r="E1721" s="196">
        <v>30.2</v>
      </c>
    </row>
    <row r="1722" spans="1:5" ht="15" customHeight="1">
      <c r="A1722" s="199" t="s">
        <v>2210</v>
      </c>
      <c r="B1722" s="197" t="s">
        <v>2224</v>
      </c>
      <c r="C1722" s="196" t="s">
        <v>2227</v>
      </c>
      <c r="D1722" s="196">
        <v>114.97</v>
      </c>
      <c r="E1722" s="196">
        <v>30.18</v>
      </c>
    </row>
    <row r="1723" spans="1:5" ht="15" customHeight="1">
      <c r="A1723" s="199" t="s">
        <v>2210</v>
      </c>
      <c r="B1723" s="197" t="s">
        <v>2224</v>
      </c>
      <c r="C1723" s="196" t="s">
        <v>2228</v>
      </c>
      <c r="D1723" s="196">
        <v>114.9</v>
      </c>
      <c r="E1723" s="196">
        <v>30.2</v>
      </c>
    </row>
    <row r="1724" spans="1:5" ht="15" customHeight="1">
      <c r="A1724" s="199" t="s">
        <v>2210</v>
      </c>
      <c r="B1724" s="197" t="s">
        <v>2224</v>
      </c>
      <c r="C1724" s="196" t="s">
        <v>2229</v>
      </c>
      <c r="D1724" s="196">
        <v>115.2</v>
      </c>
      <c r="E1724" s="196">
        <v>29.85</v>
      </c>
    </row>
    <row r="1725" spans="1:5" ht="15" customHeight="1">
      <c r="A1725" s="199" t="s">
        <v>2210</v>
      </c>
      <c r="B1725" s="197" t="s">
        <v>2224</v>
      </c>
      <c r="C1725" s="196" t="s">
        <v>2230</v>
      </c>
      <c r="D1725" s="196">
        <v>114.97</v>
      </c>
      <c r="E1725" s="196">
        <v>30.1</v>
      </c>
    </row>
    <row r="1726" spans="1:5" ht="15" customHeight="1">
      <c r="A1726" s="199" t="s">
        <v>2210</v>
      </c>
      <c r="B1726" s="197" t="s">
        <v>2231</v>
      </c>
      <c r="C1726" s="196" t="s">
        <v>2231</v>
      </c>
      <c r="D1726" s="196">
        <v>110.78</v>
      </c>
      <c r="E1726" s="196">
        <v>32.65</v>
      </c>
    </row>
    <row r="1727" spans="1:5" ht="15" customHeight="1">
      <c r="A1727" s="199" t="s">
        <v>2210</v>
      </c>
      <c r="B1727" s="197" t="s">
        <v>2231</v>
      </c>
      <c r="C1727" s="196" t="s">
        <v>2232</v>
      </c>
      <c r="D1727" s="196">
        <v>110.82</v>
      </c>
      <c r="E1727" s="196">
        <v>32.6</v>
      </c>
    </row>
    <row r="1728" spans="1:5" ht="15" customHeight="1">
      <c r="A1728" s="199" t="s">
        <v>2210</v>
      </c>
      <c r="B1728" s="197" t="s">
        <v>2231</v>
      </c>
      <c r="C1728" s="196" t="s">
        <v>2233</v>
      </c>
      <c r="D1728" s="196">
        <v>110.78</v>
      </c>
      <c r="E1728" s="196">
        <v>32.65</v>
      </c>
    </row>
    <row r="1729" spans="1:5" ht="15" customHeight="1">
      <c r="A1729" s="199" t="s">
        <v>2210</v>
      </c>
      <c r="B1729" s="197" t="s">
        <v>2231</v>
      </c>
      <c r="C1729" s="196" t="s">
        <v>2234</v>
      </c>
      <c r="D1729" s="196">
        <v>110.82</v>
      </c>
      <c r="E1729" s="196">
        <v>32.83</v>
      </c>
    </row>
    <row r="1730" spans="1:5" ht="15" customHeight="1">
      <c r="A1730" s="199" t="s">
        <v>2210</v>
      </c>
      <c r="B1730" s="197" t="s">
        <v>2231</v>
      </c>
      <c r="C1730" s="196" t="s">
        <v>2235</v>
      </c>
      <c r="D1730" s="196">
        <v>110.42</v>
      </c>
      <c r="E1730" s="196">
        <v>33</v>
      </c>
    </row>
    <row r="1731" spans="1:5" ht="15" customHeight="1">
      <c r="A1731" s="199" t="s">
        <v>2210</v>
      </c>
      <c r="B1731" s="197" t="s">
        <v>2231</v>
      </c>
      <c r="C1731" s="196" t="s">
        <v>2236</v>
      </c>
      <c r="D1731" s="196">
        <v>110.23</v>
      </c>
      <c r="E1731" s="196">
        <v>32.229999999999997</v>
      </c>
    </row>
    <row r="1732" spans="1:5" ht="15" customHeight="1">
      <c r="A1732" s="199" t="s">
        <v>2210</v>
      </c>
      <c r="B1732" s="197" t="s">
        <v>2231</v>
      </c>
      <c r="C1732" s="196" t="s">
        <v>2237</v>
      </c>
      <c r="D1732" s="196">
        <v>109.72</v>
      </c>
      <c r="E1732" s="196">
        <v>32.32</v>
      </c>
    </row>
    <row r="1733" spans="1:5" ht="15" customHeight="1">
      <c r="A1733" s="199" t="s">
        <v>2210</v>
      </c>
      <c r="B1733" s="197" t="s">
        <v>2231</v>
      </c>
      <c r="C1733" s="196" t="s">
        <v>2238</v>
      </c>
      <c r="D1733" s="196">
        <v>110.73</v>
      </c>
      <c r="E1733" s="196">
        <v>32.07</v>
      </c>
    </row>
    <row r="1734" spans="1:5" ht="15" customHeight="1">
      <c r="A1734" s="199" t="s">
        <v>2210</v>
      </c>
      <c r="B1734" s="197" t="s">
        <v>2231</v>
      </c>
      <c r="C1734" s="196" t="s">
        <v>2239</v>
      </c>
      <c r="D1734" s="196">
        <v>111.52</v>
      </c>
      <c r="E1734" s="196">
        <v>32.549999999999997</v>
      </c>
    </row>
    <row r="1735" spans="1:5" ht="15" customHeight="1">
      <c r="A1735" s="199" t="s">
        <v>2210</v>
      </c>
      <c r="B1735" s="197" t="s">
        <v>2240</v>
      </c>
      <c r="C1735" s="196" t="s">
        <v>2240</v>
      </c>
      <c r="D1735" s="196">
        <v>111.28</v>
      </c>
      <c r="E1735" s="196">
        <v>30.7</v>
      </c>
    </row>
    <row r="1736" spans="1:5" ht="15" customHeight="1">
      <c r="A1736" s="199" t="s">
        <v>2210</v>
      </c>
      <c r="B1736" s="197" t="s">
        <v>2240</v>
      </c>
      <c r="C1736" s="196" t="s">
        <v>2241</v>
      </c>
      <c r="D1736" s="196">
        <v>111.27</v>
      </c>
      <c r="E1736" s="196">
        <v>30.7</v>
      </c>
    </row>
    <row r="1737" spans="1:5" ht="15" customHeight="1">
      <c r="A1737" s="199" t="s">
        <v>2210</v>
      </c>
      <c r="B1737" s="197" t="s">
        <v>2240</v>
      </c>
      <c r="C1737" s="196" t="s">
        <v>2242</v>
      </c>
      <c r="D1737" s="196">
        <v>111.35</v>
      </c>
      <c r="E1737" s="196">
        <v>30.65</v>
      </c>
    </row>
    <row r="1738" spans="1:5" ht="15" customHeight="1">
      <c r="A1738" s="199" t="s">
        <v>2210</v>
      </c>
      <c r="B1738" s="197" t="s">
        <v>2240</v>
      </c>
      <c r="C1738" s="196" t="s">
        <v>2243</v>
      </c>
      <c r="D1738" s="196">
        <v>111.27</v>
      </c>
      <c r="E1738" s="196">
        <v>30.7</v>
      </c>
    </row>
    <row r="1739" spans="1:5" ht="15" customHeight="1">
      <c r="A1739" s="199" t="s">
        <v>2210</v>
      </c>
      <c r="B1739" s="197" t="s">
        <v>2240</v>
      </c>
      <c r="C1739" s="196" t="s">
        <v>2244</v>
      </c>
      <c r="D1739" s="196">
        <v>111.42</v>
      </c>
      <c r="E1739" s="196">
        <v>30.53</v>
      </c>
    </row>
    <row r="1740" spans="1:5" ht="15" customHeight="1">
      <c r="A1740" s="199" t="s">
        <v>2210</v>
      </c>
      <c r="B1740" s="197" t="s">
        <v>2240</v>
      </c>
      <c r="C1740" s="196" t="s">
        <v>2245</v>
      </c>
      <c r="D1740" s="196">
        <v>111.32</v>
      </c>
      <c r="E1740" s="196">
        <v>30.77</v>
      </c>
    </row>
    <row r="1741" spans="1:5" ht="15" customHeight="1">
      <c r="A1741" s="199" t="s">
        <v>2210</v>
      </c>
      <c r="B1741" s="197" t="s">
        <v>2240</v>
      </c>
      <c r="C1741" s="196" t="s">
        <v>2246</v>
      </c>
      <c r="D1741" s="196">
        <v>111.63</v>
      </c>
      <c r="E1741" s="196">
        <v>31.07</v>
      </c>
    </row>
    <row r="1742" spans="1:5" ht="15" customHeight="1">
      <c r="A1742" s="199" t="s">
        <v>2210</v>
      </c>
      <c r="B1742" s="197" t="s">
        <v>2240</v>
      </c>
      <c r="C1742" s="196" t="s">
        <v>2247</v>
      </c>
      <c r="D1742" s="196">
        <v>110.75</v>
      </c>
      <c r="E1742" s="196">
        <v>31.35</v>
      </c>
    </row>
    <row r="1743" spans="1:5" ht="15" customHeight="1">
      <c r="A1743" s="199" t="s">
        <v>2210</v>
      </c>
      <c r="B1743" s="197" t="s">
        <v>2240</v>
      </c>
      <c r="C1743" s="196" t="s">
        <v>2248</v>
      </c>
      <c r="D1743" s="196">
        <v>110.98</v>
      </c>
      <c r="E1743" s="196">
        <v>30.83</v>
      </c>
    </row>
    <row r="1744" spans="1:5" ht="15" customHeight="1">
      <c r="A1744" s="199" t="s">
        <v>2210</v>
      </c>
      <c r="B1744" s="197" t="s">
        <v>2240</v>
      </c>
      <c r="C1744" s="196" t="s">
        <v>2249</v>
      </c>
      <c r="D1744" s="196">
        <v>111.18</v>
      </c>
      <c r="E1744" s="196">
        <v>30.47</v>
      </c>
    </row>
    <row r="1745" spans="1:5" ht="15" customHeight="1">
      <c r="A1745" s="199" t="s">
        <v>2210</v>
      </c>
      <c r="B1745" s="197" t="s">
        <v>2240</v>
      </c>
      <c r="C1745" s="196" t="s">
        <v>2250</v>
      </c>
      <c r="D1745" s="196">
        <v>110.67</v>
      </c>
      <c r="E1745" s="196">
        <v>30.2</v>
      </c>
    </row>
    <row r="1746" spans="1:5" ht="15" customHeight="1">
      <c r="A1746" s="199" t="s">
        <v>2210</v>
      </c>
      <c r="B1746" s="197" t="s">
        <v>2240</v>
      </c>
      <c r="C1746" s="196" t="s">
        <v>2251</v>
      </c>
      <c r="D1746" s="196">
        <v>111.45</v>
      </c>
      <c r="E1746" s="196">
        <v>30.4</v>
      </c>
    </row>
    <row r="1747" spans="1:5" ht="15" customHeight="1">
      <c r="A1747" s="199" t="s">
        <v>2210</v>
      </c>
      <c r="B1747" s="197" t="s">
        <v>2240</v>
      </c>
      <c r="C1747" s="196" t="s">
        <v>2252</v>
      </c>
      <c r="D1747" s="196">
        <v>111.78</v>
      </c>
      <c r="E1747" s="196">
        <v>30.82</v>
      </c>
    </row>
    <row r="1748" spans="1:5" ht="15" customHeight="1">
      <c r="A1748" s="199" t="s">
        <v>2210</v>
      </c>
      <c r="B1748" s="197" t="s">
        <v>2240</v>
      </c>
      <c r="C1748" s="196" t="s">
        <v>2253</v>
      </c>
      <c r="D1748" s="196">
        <v>111.77</v>
      </c>
      <c r="E1748" s="196">
        <v>30.43</v>
      </c>
    </row>
    <row r="1749" spans="1:5" ht="15" customHeight="1">
      <c r="A1749" s="199" t="s">
        <v>2210</v>
      </c>
      <c r="B1749" s="197" t="s">
        <v>2254</v>
      </c>
      <c r="C1749" s="196" t="s">
        <v>2254</v>
      </c>
      <c r="D1749" s="196">
        <v>112.15</v>
      </c>
      <c r="E1749" s="196">
        <v>32.020000000000003</v>
      </c>
    </row>
    <row r="1750" spans="1:5" ht="15" customHeight="1">
      <c r="A1750" s="199" t="s">
        <v>2210</v>
      </c>
      <c r="B1750" s="197" t="s">
        <v>2254</v>
      </c>
      <c r="C1750" s="196" t="s">
        <v>2255</v>
      </c>
      <c r="D1750" s="196">
        <v>112.15</v>
      </c>
      <c r="E1750" s="196">
        <v>32.020000000000003</v>
      </c>
    </row>
    <row r="1751" spans="1:5" ht="15" customHeight="1">
      <c r="A1751" s="199" t="s">
        <v>2210</v>
      </c>
      <c r="B1751" s="197" t="s">
        <v>2254</v>
      </c>
      <c r="C1751" s="196" t="s">
        <v>2256</v>
      </c>
      <c r="D1751" s="196">
        <v>112.13</v>
      </c>
      <c r="E1751" s="196">
        <v>32.03</v>
      </c>
    </row>
    <row r="1752" spans="1:5" ht="15" customHeight="1">
      <c r="A1752" s="199" t="s">
        <v>2210</v>
      </c>
      <c r="B1752" s="197" t="s">
        <v>2254</v>
      </c>
      <c r="C1752" s="196" t="s">
        <v>2257</v>
      </c>
      <c r="D1752" s="196">
        <v>112.2</v>
      </c>
      <c r="E1752" s="196">
        <v>32.08</v>
      </c>
    </row>
    <row r="1753" spans="1:5" ht="15" customHeight="1">
      <c r="A1753" s="199" t="s">
        <v>2210</v>
      </c>
      <c r="B1753" s="197" t="s">
        <v>2254</v>
      </c>
      <c r="C1753" s="196" t="s">
        <v>2258</v>
      </c>
      <c r="D1753" s="196">
        <v>111.83</v>
      </c>
      <c r="E1753" s="196">
        <v>31.78</v>
      </c>
    </row>
    <row r="1754" spans="1:5" ht="15" customHeight="1">
      <c r="A1754" s="199" t="s">
        <v>2210</v>
      </c>
      <c r="B1754" s="197" t="s">
        <v>2254</v>
      </c>
      <c r="C1754" s="196" t="s">
        <v>2259</v>
      </c>
      <c r="D1754" s="196">
        <v>111.65</v>
      </c>
      <c r="E1754" s="196">
        <v>32.270000000000003</v>
      </c>
    </row>
    <row r="1755" spans="1:5" ht="15" customHeight="1">
      <c r="A1755" s="199" t="s">
        <v>2210</v>
      </c>
      <c r="B1755" s="197" t="s">
        <v>2254</v>
      </c>
      <c r="C1755" s="196" t="s">
        <v>2260</v>
      </c>
      <c r="D1755" s="196">
        <v>111.25</v>
      </c>
      <c r="E1755" s="196">
        <v>31.88</v>
      </c>
    </row>
    <row r="1756" spans="1:5" ht="15" customHeight="1">
      <c r="A1756" s="199" t="s">
        <v>2210</v>
      </c>
      <c r="B1756" s="197" t="s">
        <v>2254</v>
      </c>
      <c r="C1756" s="196" t="s">
        <v>2261</v>
      </c>
      <c r="D1756" s="196">
        <v>111.67</v>
      </c>
      <c r="E1756" s="196">
        <v>32.380000000000003</v>
      </c>
    </row>
    <row r="1757" spans="1:5" ht="15" customHeight="1">
      <c r="A1757" s="199" t="s">
        <v>2210</v>
      </c>
      <c r="B1757" s="197" t="s">
        <v>2254</v>
      </c>
      <c r="C1757" s="196" t="s">
        <v>2262</v>
      </c>
      <c r="D1757" s="196">
        <v>112.75</v>
      </c>
      <c r="E1757" s="196">
        <v>32.130000000000003</v>
      </c>
    </row>
    <row r="1758" spans="1:5" ht="15" customHeight="1">
      <c r="A1758" s="199" t="s">
        <v>2210</v>
      </c>
      <c r="B1758" s="197" t="s">
        <v>2254</v>
      </c>
      <c r="C1758" s="196" t="s">
        <v>2263</v>
      </c>
      <c r="D1758" s="196">
        <v>112.25</v>
      </c>
      <c r="E1758" s="196">
        <v>31.72</v>
      </c>
    </row>
    <row r="1759" spans="1:5" ht="15" customHeight="1">
      <c r="A1759" s="199" t="s">
        <v>2210</v>
      </c>
      <c r="B1759" s="197" t="s">
        <v>2264</v>
      </c>
      <c r="C1759" s="196" t="s">
        <v>2264</v>
      </c>
      <c r="D1759" s="196">
        <v>114.88</v>
      </c>
      <c r="E1759" s="196">
        <v>30.4</v>
      </c>
    </row>
    <row r="1760" spans="1:5" ht="15" customHeight="1">
      <c r="A1760" s="199" t="s">
        <v>2210</v>
      </c>
      <c r="B1760" s="197" t="s">
        <v>2264</v>
      </c>
      <c r="C1760" s="196" t="s">
        <v>2265</v>
      </c>
      <c r="D1760" s="196">
        <v>114.67</v>
      </c>
      <c r="E1760" s="196">
        <v>30.08</v>
      </c>
    </row>
    <row r="1761" spans="1:5" ht="15" customHeight="1">
      <c r="A1761" s="199" t="s">
        <v>2210</v>
      </c>
      <c r="B1761" s="197" t="s">
        <v>2264</v>
      </c>
      <c r="C1761" s="196" t="s">
        <v>2266</v>
      </c>
      <c r="D1761" s="196">
        <v>114.73</v>
      </c>
      <c r="E1761" s="196">
        <v>30.53</v>
      </c>
    </row>
    <row r="1762" spans="1:5" ht="15" customHeight="1">
      <c r="A1762" s="199" t="s">
        <v>2210</v>
      </c>
      <c r="B1762" s="197" t="s">
        <v>2264</v>
      </c>
      <c r="C1762" s="196" t="s">
        <v>2267</v>
      </c>
      <c r="D1762" s="196">
        <v>114.88</v>
      </c>
      <c r="E1762" s="196">
        <v>30.4</v>
      </c>
    </row>
    <row r="1763" spans="1:5" ht="15" customHeight="1">
      <c r="A1763" s="199" t="s">
        <v>2210</v>
      </c>
      <c r="B1763" s="197" t="s">
        <v>2268</v>
      </c>
      <c r="C1763" s="196" t="s">
        <v>2268</v>
      </c>
      <c r="D1763" s="196">
        <v>112.2</v>
      </c>
      <c r="E1763" s="196">
        <v>31.03</v>
      </c>
    </row>
    <row r="1764" spans="1:5" ht="15" customHeight="1">
      <c r="A1764" s="199" t="s">
        <v>2210</v>
      </c>
      <c r="B1764" s="197" t="s">
        <v>2268</v>
      </c>
      <c r="C1764" s="196" t="s">
        <v>2269</v>
      </c>
      <c r="D1764" s="196">
        <v>112.2</v>
      </c>
      <c r="E1764" s="196">
        <v>31.05</v>
      </c>
    </row>
    <row r="1765" spans="1:5" ht="15" customHeight="1">
      <c r="A1765" s="199" t="s">
        <v>2210</v>
      </c>
      <c r="B1765" s="197" t="s">
        <v>2268</v>
      </c>
      <c r="C1765" s="196" t="s">
        <v>2270</v>
      </c>
      <c r="D1765" s="196">
        <v>112.2</v>
      </c>
      <c r="E1765" s="196">
        <v>30.98</v>
      </c>
    </row>
    <row r="1766" spans="1:5" ht="15" customHeight="1">
      <c r="A1766" s="199" t="s">
        <v>2210</v>
      </c>
      <c r="B1766" s="197" t="s">
        <v>2268</v>
      </c>
      <c r="C1766" s="196" t="s">
        <v>2271</v>
      </c>
      <c r="D1766" s="196">
        <v>113.1</v>
      </c>
      <c r="E1766" s="196">
        <v>31.02</v>
      </c>
    </row>
    <row r="1767" spans="1:5" ht="15" customHeight="1">
      <c r="A1767" s="199" t="s">
        <v>2210</v>
      </c>
      <c r="B1767" s="197" t="s">
        <v>2268</v>
      </c>
      <c r="C1767" s="196" t="s">
        <v>2272</v>
      </c>
      <c r="D1767" s="196">
        <v>112.58</v>
      </c>
      <c r="E1767" s="196">
        <v>30.7</v>
      </c>
    </row>
    <row r="1768" spans="1:5" ht="15" customHeight="1">
      <c r="A1768" s="199" t="s">
        <v>2210</v>
      </c>
      <c r="B1768" s="197" t="s">
        <v>2268</v>
      </c>
      <c r="C1768" s="196" t="s">
        <v>2273</v>
      </c>
      <c r="D1768" s="196">
        <v>112.58</v>
      </c>
      <c r="E1768" s="196">
        <v>31.17</v>
      </c>
    </row>
    <row r="1769" spans="1:5" ht="15" customHeight="1">
      <c r="A1769" s="199" t="s">
        <v>2210</v>
      </c>
      <c r="B1769" s="197" t="s">
        <v>2274</v>
      </c>
      <c r="C1769" s="196" t="s">
        <v>2274</v>
      </c>
      <c r="D1769" s="196">
        <v>113.92</v>
      </c>
      <c r="E1769" s="196">
        <v>30.93</v>
      </c>
    </row>
    <row r="1770" spans="1:5" ht="15" customHeight="1">
      <c r="A1770" s="199" t="s">
        <v>2210</v>
      </c>
      <c r="B1770" s="197" t="s">
        <v>2274</v>
      </c>
      <c r="C1770" s="196" t="s">
        <v>2275</v>
      </c>
      <c r="D1770" s="196">
        <v>113.92</v>
      </c>
      <c r="E1770" s="196">
        <v>30.92</v>
      </c>
    </row>
    <row r="1771" spans="1:5" ht="15" customHeight="1">
      <c r="A1771" s="199" t="s">
        <v>2210</v>
      </c>
      <c r="B1771" s="197" t="s">
        <v>2274</v>
      </c>
      <c r="C1771" s="196" t="s">
        <v>2276</v>
      </c>
      <c r="D1771" s="196">
        <v>113.97</v>
      </c>
      <c r="E1771" s="196">
        <v>31.25</v>
      </c>
    </row>
    <row r="1772" spans="1:5" ht="15" customHeight="1">
      <c r="A1772" s="199" t="s">
        <v>2210</v>
      </c>
      <c r="B1772" s="197" t="s">
        <v>2274</v>
      </c>
      <c r="C1772" s="196" t="s">
        <v>2277</v>
      </c>
      <c r="D1772" s="196">
        <v>114.12</v>
      </c>
      <c r="E1772" s="196">
        <v>31.57</v>
      </c>
    </row>
    <row r="1773" spans="1:5" ht="15" customHeight="1">
      <c r="A1773" s="199" t="s">
        <v>2210</v>
      </c>
      <c r="B1773" s="197" t="s">
        <v>2274</v>
      </c>
      <c r="C1773" s="196" t="s">
        <v>2278</v>
      </c>
      <c r="D1773" s="196">
        <v>113.75</v>
      </c>
      <c r="E1773" s="196">
        <v>31.02</v>
      </c>
    </row>
    <row r="1774" spans="1:5" ht="15" customHeight="1">
      <c r="A1774" s="199" t="s">
        <v>2210</v>
      </c>
      <c r="B1774" s="197" t="s">
        <v>2274</v>
      </c>
      <c r="C1774" s="196" t="s">
        <v>2279</v>
      </c>
      <c r="D1774" s="196">
        <v>113.57</v>
      </c>
      <c r="E1774" s="196">
        <v>30.95</v>
      </c>
    </row>
    <row r="1775" spans="1:5" ht="15" customHeight="1">
      <c r="A1775" s="199" t="s">
        <v>2210</v>
      </c>
      <c r="B1775" s="197" t="s">
        <v>2274</v>
      </c>
      <c r="C1775" s="196" t="s">
        <v>2280</v>
      </c>
      <c r="D1775" s="196">
        <v>113.68</v>
      </c>
      <c r="E1775" s="196">
        <v>31.27</v>
      </c>
    </row>
    <row r="1776" spans="1:5" ht="15" customHeight="1">
      <c r="A1776" s="199" t="s">
        <v>2210</v>
      </c>
      <c r="B1776" s="197" t="s">
        <v>2274</v>
      </c>
      <c r="C1776" s="196" t="s">
        <v>2281</v>
      </c>
      <c r="D1776" s="196">
        <v>113.83</v>
      </c>
      <c r="E1776" s="196">
        <v>30.65</v>
      </c>
    </row>
    <row r="1777" spans="1:5" ht="15" customHeight="1">
      <c r="A1777" s="199" t="s">
        <v>2210</v>
      </c>
      <c r="B1777" s="197" t="s">
        <v>2282</v>
      </c>
      <c r="C1777" s="196" t="s">
        <v>2282</v>
      </c>
      <c r="D1777" s="196">
        <v>112.23</v>
      </c>
      <c r="E1777" s="196">
        <v>30.33</v>
      </c>
    </row>
    <row r="1778" spans="1:5" ht="15" customHeight="1">
      <c r="A1778" s="199" t="s">
        <v>2210</v>
      </c>
      <c r="B1778" s="197" t="s">
        <v>2282</v>
      </c>
      <c r="C1778" s="196" t="s">
        <v>2283</v>
      </c>
      <c r="D1778" s="196">
        <v>112.25</v>
      </c>
      <c r="E1778" s="196">
        <v>30.32</v>
      </c>
    </row>
    <row r="1779" spans="1:5" ht="15" customHeight="1">
      <c r="A1779" s="199" t="s">
        <v>2210</v>
      </c>
      <c r="B1779" s="197" t="s">
        <v>2282</v>
      </c>
      <c r="C1779" s="196" t="s">
        <v>2284</v>
      </c>
      <c r="D1779" s="196">
        <v>112.18</v>
      </c>
      <c r="E1779" s="196">
        <v>30.35</v>
      </c>
    </row>
    <row r="1780" spans="1:5" ht="15" customHeight="1">
      <c r="A1780" s="199" t="s">
        <v>2210</v>
      </c>
      <c r="B1780" s="197" t="s">
        <v>2282</v>
      </c>
      <c r="C1780" s="196" t="s">
        <v>2285</v>
      </c>
      <c r="D1780" s="196">
        <v>112.23</v>
      </c>
      <c r="E1780" s="196">
        <v>30.07</v>
      </c>
    </row>
    <row r="1781" spans="1:5" ht="15" customHeight="1">
      <c r="A1781" s="199" t="s">
        <v>2210</v>
      </c>
      <c r="B1781" s="197" t="s">
        <v>2282</v>
      </c>
      <c r="C1781" s="196" t="s">
        <v>2286</v>
      </c>
      <c r="D1781" s="196">
        <v>112.88</v>
      </c>
      <c r="E1781" s="196">
        <v>29.82</v>
      </c>
    </row>
    <row r="1782" spans="1:5" ht="15" customHeight="1">
      <c r="A1782" s="199" t="s">
        <v>2210</v>
      </c>
      <c r="B1782" s="197" t="s">
        <v>2282</v>
      </c>
      <c r="C1782" s="196" t="s">
        <v>2287</v>
      </c>
      <c r="D1782" s="196">
        <v>112.42</v>
      </c>
      <c r="E1782" s="196">
        <v>30.03</v>
      </c>
    </row>
    <row r="1783" spans="1:5" ht="15" customHeight="1">
      <c r="A1783" s="199" t="s">
        <v>2210</v>
      </c>
      <c r="B1783" s="197" t="s">
        <v>2282</v>
      </c>
      <c r="C1783" s="196" t="s">
        <v>2288</v>
      </c>
      <c r="D1783" s="196">
        <v>112.4</v>
      </c>
      <c r="E1783" s="196">
        <v>29.73</v>
      </c>
    </row>
    <row r="1784" spans="1:5" ht="15" customHeight="1">
      <c r="A1784" s="199" t="s">
        <v>2210</v>
      </c>
      <c r="B1784" s="197" t="s">
        <v>2282</v>
      </c>
      <c r="C1784" s="196" t="s">
        <v>2289</v>
      </c>
      <c r="D1784" s="196">
        <v>113.45</v>
      </c>
      <c r="E1784" s="196">
        <v>29.8</v>
      </c>
    </row>
    <row r="1785" spans="1:5" ht="15" customHeight="1">
      <c r="A1785" s="199" t="s">
        <v>2210</v>
      </c>
      <c r="B1785" s="197" t="s">
        <v>2282</v>
      </c>
      <c r="C1785" s="196" t="s">
        <v>2290</v>
      </c>
      <c r="D1785" s="196">
        <v>111.77</v>
      </c>
      <c r="E1785" s="196">
        <v>30.18</v>
      </c>
    </row>
    <row r="1786" spans="1:5" ht="15" customHeight="1">
      <c r="A1786" s="199" t="s">
        <v>2210</v>
      </c>
      <c r="B1786" s="197" t="s">
        <v>2291</v>
      </c>
      <c r="C1786" s="196" t="s">
        <v>2291</v>
      </c>
      <c r="D1786" s="196">
        <v>114.87</v>
      </c>
      <c r="E1786" s="196">
        <v>30.45</v>
      </c>
    </row>
    <row r="1787" spans="1:5" ht="15" customHeight="1">
      <c r="A1787" s="199" t="s">
        <v>2210</v>
      </c>
      <c r="B1787" s="197" t="s">
        <v>2291</v>
      </c>
      <c r="C1787" s="196" t="s">
        <v>2292</v>
      </c>
      <c r="D1787" s="196">
        <v>114.88</v>
      </c>
      <c r="E1787" s="196">
        <v>30.43</v>
      </c>
    </row>
    <row r="1788" spans="1:5" ht="15" customHeight="1">
      <c r="A1788" s="199" t="s">
        <v>2210</v>
      </c>
      <c r="B1788" s="197" t="s">
        <v>2291</v>
      </c>
      <c r="C1788" s="196" t="s">
        <v>2293</v>
      </c>
      <c r="D1788" s="196">
        <v>114.87</v>
      </c>
      <c r="E1788" s="196">
        <v>30.63</v>
      </c>
    </row>
    <row r="1789" spans="1:5" ht="15" customHeight="1">
      <c r="A1789" s="199" t="s">
        <v>2210</v>
      </c>
      <c r="B1789" s="197" t="s">
        <v>2291</v>
      </c>
      <c r="C1789" s="196" t="s">
        <v>2294</v>
      </c>
      <c r="D1789" s="196">
        <v>114.62</v>
      </c>
      <c r="E1789" s="196">
        <v>31.28</v>
      </c>
    </row>
    <row r="1790" spans="1:5" ht="15" customHeight="1">
      <c r="A1790" s="199" t="s">
        <v>2210</v>
      </c>
      <c r="B1790" s="197" t="s">
        <v>2291</v>
      </c>
      <c r="C1790" s="196" t="s">
        <v>2295</v>
      </c>
      <c r="D1790" s="196">
        <v>115.4</v>
      </c>
      <c r="E1790" s="196">
        <v>30.78</v>
      </c>
    </row>
    <row r="1791" spans="1:5" ht="15" customHeight="1">
      <c r="A1791" s="199" t="s">
        <v>2210</v>
      </c>
      <c r="B1791" s="197" t="s">
        <v>2291</v>
      </c>
      <c r="C1791" s="196" t="s">
        <v>2296</v>
      </c>
      <c r="D1791" s="196">
        <v>115.67</v>
      </c>
      <c r="E1791" s="196">
        <v>30.75</v>
      </c>
    </row>
    <row r="1792" spans="1:5" ht="15" customHeight="1">
      <c r="A1792" s="199" t="s">
        <v>2210</v>
      </c>
      <c r="B1792" s="197" t="s">
        <v>2291</v>
      </c>
      <c r="C1792" s="196" t="s">
        <v>2297</v>
      </c>
      <c r="D1792" s="196">
        <v>115.27</v>
      </c>
      <c r="E1792" s="196">
        <v>30.45</v>
      </c>
    </row>
    <row r="1793" spans="1:5" ht="15" customHeight="1">
      <c r="A1793" s="199" t="s">
        <v>2210</v>
      </c>
      <c r="B1793" s="197" t="s">
        <v>2291</v>
      </c>
      <c r="C1793" s="196" t="s">
        <v>2298</v>
      </c>
      <c r="D1793" s="196">
        <v>115.43</v>
      </c>
      <c r="E1793" s="196">
        <v>30.23</v>
      </c>
    </row>
    <row r="1794" spans="1:5" ht="15" customHeight="1">
      <c r="A1794" s="199" t="s">
        <v>2210</v>
      </c>
      <c r="B1794" s="197" t="s">
        <v>2291</v>
      </c>
      <c r="C1794" s="196" t="s">
        <v>2299</v>
      </c>
      <c r="D1794" s="196">
        <v>115.93</v>
      </c>
      <c r="E1794" s="196">
        <v>30.08</v>
      </c>
    </row>
    <row r="1795" spans="1:5" ht="15" customHeight="1">
      <c r="A1795" s="199" t="s">
        <v>2210</v>
      </c>
      <c r="B1795" s="197" t="s">
        <v>2291</v>
      </c>
      <c r="C1795" s="196" t="s">
        <v>2300</v>
      </c>
      <c r="D1795" s="196">
        <v>115.03</v>
      </c>
      <c r="E1795" s="196">
        <v>31.18</v>
      </c>
    </row>
    <row r="1796" spans="1:5" ht="15" customHeight="1">
      <c r="A1796" s="199" t="s">
        <v>2210</v>
      </c>
      <c r="B1796" s="197" t="s">
        <v>2291</v>
      </c>
      <c r="C1796" s="196" t="s">
        <v>2301</v>
      </c>
      <c r="D1796" s="196">
        <v>115.55</v>
      </c>
      <c r="E1796" s="196">
        <v>29.85</v>
      </c>
    </row>
    <row r="1797" spans="1:5" ht="15" customHeight="1">
      <c r="A1797" s="199" t="s">
        <v>2210</v>
      </c>
      <c r="B1797" s="197" t="s">
        <v>2302</v>
      </c>
      <c r="C1797" s="196" t="s">
        <v>2302</v>
      </c>
      <c r="D1797" s="196">
        <v>114.32</v>
      </c>
      <c r="E1797" s="196">
        <v>29.85</v>
      </c>
    </row>
    <row r="1798" spans="1:5" ht="15" customHeight="1">
      <c r="A1798" s="199" t="s">
        <v>2210</v>
      </c>
      <c r="B1798" s="197" t="s">
        <v>2302</v>
      </c>
      <c r="C1798" s="196" t="s">
        <v>2303</v>
      </c>
      <c r="D1798" s="196">
        <v>114.3</v>
      </c>
      <c r="E1798" s="196">
        <v>29.87</v>
      </c>
    </row>
    <row r="1799" spans="1:5" ht="15" customHeight="1">
      <c r="A1799" s="199" t="s">
        <v>2210</v>
      </c>
      <c r="B1799" s="197" t="s">
        <v>2302</v>
      </c>
      <c r="C1799" s="196" t="s">
        <v>2304</v>
      </c>
      <c r="D1799" s="196">
        <v>113.9</v>
      </c>
      <c r="E1799" s="196">
        <v>29.98</v>
      </c>
    </row>
    <row r="1800" spans="1:5" ht="15" customHeight="1">
      <c r="A1800" s="199" t="s">
        <v>2210</v>
      </c>
      <c r="B1800" s="197" t="s">
        <v>2302</v>
      </c>
      <c r="C1800" s="196" t="s">
        <v>2305</v>
      </c>
      <c r="D1800" s="196">
        <v>113.82</v>
      </c>
      <c r="E1800" s="196">
        <v>29.25</v>
      </c>
    </row>
    <row r="1801" spans="1:5" ht="15" customHeight="1">
      <c r="A1801" s="199" t="s">
        <v>2210</v>
      </c>
      <c r="B1801" s="197" t="s">
        <v>2302</v>
      </c>
      <c r="C1801" s="196" t="s">
        <v>2306</v>
      </c>
      <c r="D1801" s="196">
        <v>114.03</v>
      </c>
      <c r="E1801" s="196">
        <v>29.55</v>
      </c>
    </row>
    <row r="1802" spans="1:5" ht="15" customHeight="1">
      <c r="A1802" s="199" t="s">
        <v>2210</v>
      </c>
      <c r="B1802" s="197" t="s">
        <v>2302</v>
      </c>
      <c r="C1802" s="196" t="s">
        <v>2307</v>
      </c>
      <c r="D1802" s="196">
        <v>114.52</v>
      </c>
      <c r="E1802" s="196">
        <v>29.6</v>
      </c>
    </row>
    <row r="1803" spans="1:5" ht="15" customHeight="1">
      <c r="A1803" s="199" t="s">
        <v>2210</v>
      </c>
      <c r="B1803" s="197" t="s">
        <v>2302</v>
      </c>
      <c r="C1803" s="196" t="s">
        <v>2308</v>
      </c>
      <c r="D1803" s="196">
        <v>113.88</v>
      </c>
      <c r="E1803" s="196">
        <v>29.72</v>
      </c>
    </row>
    <row r="1804" spans="1:5" ht="15" customHeight="1">
      <c r="A1804" s="199" t="s">
        <v>2210</v>
      </c>
      <c r="B1804" s="197" t="s">
        <v>2309</v>
      </c>
      <c r="C1804" s="196" t="s">
        <v>2309</v>
      </c>
      <c r="D1804" s="196">
        <v>113.37</v>
      </c>
      <c r="E1804" s="196">
        <v>31.72</v>
      </c>
    </row>
    <row r="1805" spans="1:5" ht="15" customHeight="1">
      <c r="A1805" s="199" t="s">
        <v>2210</v>
      </c>
      <c r="B1805" s="197" t="s">
        <v>2309</v>
      </c>
      <c r="C1805" s="196" t="s">
        <v>2310</v>
      </c>
      <c r="D1805" s="196">
        <v>113.37</v>
      </c>
      <c r="E1805" s="196">
        <v>31.72</v>
      </c>
    </row>
    <row r="1806" spans="1:5" ht="15" customHeight="1">
      <c r="A1806" s="199" t="s">
        <v>2210</v>
      </c>
      <c r="B1806" s="197" t="s">
        <v>2309</v>
      </c>
      <c r="C1806" s="196" t="s">
        <v>2311</v>
      </c>
      <c r="D1806" s="196">
        <v>113.82</v>
      </c>
      <c r="E1806" s="196">
        <v>31.62</v>
      </c>
    </row>
    <row r="1807" spans="1:5" ht="15" customHeight="1">
      <c r="A1807" s="199" t="s">
        <v>2210</v>
      </c>
      <c r="B1807" s="197" t="s">
        <v>2312</v>
      </c>
      <c r="C1807" s="196" t="s">
        <v>2312</v>
      </c>
      <c r="D1807" s="196">
        <v>109.47</v>
      </c>
      <c r="E1807" s="196">
        <v>30.3</v>
      </c>
    </row>
    <row r="1808" spans="1:5" ht="15" customHeight="1">
      <c r="A1808" s="199" t="s">
        <v>2210</v>
      </c>
      <c r="B1808" s="197" t="s">
        <v>2312</v>
      </c>
      <c r="C1808" s="196" t="s">
        <v>2313</v>
      </c>
      <c r="D1808" s="196">
        <v>109.47</v>
      </c>
      <c r="E1808" s="196">
        <v>30.3</v>
      </c>
    </row>
    <row r="1809" spans="1:5" ht="15" customHeight="1">
      <c r="A1809" s="199" t="s">
        <v>2210</v>
      </c>
      <c r="B1809" s="197" t="s">
        <v>2312</v>
      </c>
      <c r="C1809" s="196" t="s">
        <v>2314</v>
      </c>
      <c r="D1809" s="196">
        <v>108.93</v>
      </c>
      <c r="E1809" s="196">
        <v>30.3</v>
      </c>
    </row>
    <row r="1810" spans="1:5" ht="15" customHeight="1">
      <c r="A1810" s="199" t="s">
        <v>2210</v>
      </c>
      <c r="B1810" s="197" t="s">
        <v>2312</v>
      </c>
      <c r="C1810" s="196" t="s">
        <v>2315</v>
      </c>
      <c r="D1810" s="196">
        <v>109.73</v>
      </c>
      <c r="E1810" s="196">
        <v>30.6</v>
      </c>
    </row>
    <row r="1811" spans="1:5" ht="15" customHeight="1">
      <c r="A1811" s="199" t="s">
        <v>2210</v>
      </c>
      <c r="B1811" s="197" t="s">
        <v>2312</v>
      </c>
      <c r="C1811" s="196" t="s">
        <v>2316</v>
      </c>
      <c r="D1811" s="196">
        <v>110.33</v>
      </c>
      <c r="E1811" s="196">
        <v>31.05</v>
      </c>
    </row>
    <row r="1812" spans="1:5" ht="15" customHeight="1">
      <c r="A1812" s="199" t="s">
        <v>2210</v>
      </c>
      <c r="B1812" s="197" t="s">
        <v>2312</v>
      </c>
      <c r="C1812" s="196" t="s">
        <v>2317</v>
      </c>
      <c r="D1812" s="196">
        <v>109.48</v>
      </c>
      <c r="E1812" s="196">
        <v>29.98</v>
      </c>
    </row>
    <row r="1813" spans="1:5" ht="15" customHeight="1">
      <c r="A1813" s="199" t="s">
        <v>2210</v>
      </c>
      <c r="B1813" s="197" t="s">
        <v>2312</v>
      </c>
      <c r="C1813" s="196" t="s">
        <v>2318</v>
      </c>
      <c r="D1813" s="196">
        <v>109.15</v>
      </c>
      <c r="E1813" s="196">
        <v>29.68</v>
      </c>
    </row>
    <row r="1814" spans="1:5" ht="15" customHeight="1">
      <c r="A1814" s="199" t="s">
        <v>2210</v>
      </c>
      <c r="B1814" s="197" t="s">
        <v>2312</v>
      </c>
      <c r="C1814" s="196" t="s">
        <v>2319</v>
      </c>
      <c r="D1814" s="196">
        <v>109.4</v>
      </c>
      <c r="E1814" s="196">
        <v>29.52</v>
      </c>
    </row>
    <row r="1815" spans="1:5" ht="15" customHeight="1">
      <c r="A1815" s="199" t="s">
        <v>2210</v>
      </c>
      <c r="B1815" s="197" t="s">
        <v>2312</v>
      </c>
      <c r="C1815" s="196" t="s">
        <v>2320</v>
      </c>
      <c r="D1815" s="196">
        <v>110.03</v>
      </c>
      <c r="E1815" s="196">
        <v>29.9</v>
      </c>
    </row>
    <row r="1816" spans="1:5" ht="15" customHeight="1">
      <c r="A1816" s="199" t="s">
        <v>2210</v>
      </c>
      <c r="B1816" s="197" t="s">
        <v>2321</v>
      </c>
      <c r="C1816" s="196" t="s">
        <v>2321</v>
      </c>
      <c r="D1816" s="196">
        <v>113.45</v>
      </c>
      <c r="E1816" s="196">
        <v>30.37</v>
      </c>
    </row>
    <row r="1817" spans="1:5" ht="15" customHeight="1">
      <c r="A1817" s="199" t="s">
        <v>2210</v>
      </c>
      <c r="B1817" s="197" t="s">
        <v>2321</v>
      </c>
      <c r="C1817" s="196" t="s">
        <v>2322</v>
      </c>
      <c r="D1817" s="196">
        <v>112.88</v>
      </c>
      <c r="E1817" s="196">
        <v>30.42</v>
      </c>
    </row>
    <row r="1818" spans="1:5" ht="15" customHeight="1">
      <c r="A1818" s="199" t="s">
        <v>2210</v>
      </c>
      <c r="B1818" s="197" t="s">
        <v>2321</v>
      </c>
      <c r="C1818" s="196" t="s">
        <v>2323</v>
      </c>
      <c r="D1818" s="196">
        <v>113.17</v>
      </c>
      <c r="E1818" s="196">
        <v>30.67</v>
      </c>
    </row>
    <row r="1819" spans="1:5" ht="15" customHeight="1">
      <c r="A1819" s="199" t="s">
        <v>2210</v>
      </c>
      <c r="B1819" s="197" t="s">
        <v>2321</v>
      </c>
      <c r="C1819" s="196" t="s">
        <v>2324</v>
      </c>
      <c r="D1819" s="196">
        <v>110.67</v>
      </c>
      <c r="E1819" s="196">
        <v>31.75</v>
      </c>
    </row>
    <row r="1820" spans="1:5" ht="15" customHeight="1">
      <c r="A1820" s="211" t="s">
        <v>2325</v>
      </c>
      <c r="B1820" s="197" t="s">
        <v>2326</v>
      </c>
      <c r="C1820" s="196" t="s">
        <v>2326</v>
      </c>
      <c r="D1820" s="196">
        <v>112.93</v>
      </c>
      <c r="E1820" s="196">
        <v>28.23</v>
      </c>
    </row>
    <row r="1821" spans="1:5" ht="15" customHeight="1">
      <c r="A1821" s="211" t="s">
        <v>2325</v>
      </c>
      <c r="B1821" s="197" t="s">
        <v>2326</v>
      </c>
      <c r="C1821" s="196" t="s">
        <v>2327</v>
      </c>
      <c r="D1821" s="196">
        <v>113.03</v>
      </c>
      <c r="E1821" s="196">
        <v>28.18</v>
      </c>
    </row>
    <row r="1822" spans="1:5" ht="15" customHeight="1">
      <c r="A1822" s="211" t="s">
        <v>2325</v>
      </c>
      <c r="B1822" s="197" t="s">
        <v>2326</v>
      </c>
      <c r="C1822" s="196" t="s">
        <v>2328</v>
      </c>
      <c r="D1822" s="196">
        <v>112.98</v>
      </c>
      <c r="E1822" s="196">
        <v>28.12</v>
      </c>
    </row>
    <row r="1823" spans="1:5" ht="15" customHeight="1">
      <c r="A1823" s="211" t="s">
        <v>2325</v>
      </c>
      <c r="B1823" s="197" t="s">
        <v>2326</v>
      </c>
      <c r="C1823" s="196" t="s">
        <v>2329</v>
      </c>
      <c r="D1823" s="196">
        <v>112.93</v>
      </c>
      <c r="E1823" s="196">
        <v>28.23</v>
      </c>
    </row>
    <row r="1824" spans="1:5" ht="15" customHeight="1">
      <c r="A1824" s="211" t="s">
        <v>2325</v>
      </c>
      <c r="B1824" s="197" t="s">
        <v>2326</v>
      </c>
      <c r="C1824" s="196" t="s">
        <v>2330</v>
      </c>
      <c r="D1824" s="196">
        <v>112.98</v>
      </c>
      <c r="E1824" s="196">
        <v>28.25</v>
      </c>
    </row>
    <row r="1825" spans="1:5" ht="15" customHeight="1">
      <c r="A1825" s="211" t="s">
        <v>2325</v>
      </c>
      <c r="B1825" s="197" t="s">
        <v>2326</v>
      </c>
      <c r="C1825" s="196" t="s">
        <v>2331</v>
      </c>
      <c r="D1825" s="196">
        <v>113.03</v>
      </c>
      <c r="E1825" s="196">
        <v>28.13</v>
      </c>
    </row>
    <row r="1826" spans="1:5" ht="15" customHeight="1">
      <c r="A1826" s="211" t="s">
        <v>2325</v>
      </c>
      <c r="B1826" s="197" t="s">
        <v>2326</v>
      </c>
      <c r="C1826" s="196" t="s">
        <v>2332</v>
      </c>
      <c r="D1826" s="196">
        <v>113.07</v>
      </c>
      <c r="E1826" s="196">
        <v>28.25</v>
      </c>
    </row>
    <row r="1827" spans="1:5" ht="15" customHeight="1">
      <c r="A1827" s="211" t="s">
        <v>2325</v>
      </c>
      <c r="B1827" s="197" t="s">
        <v>2326</v>
      </c>
      <c r="C1827" s="196" t="s">
        <v>2333</v>
      </c>
      <c r="D1827" s="196">
        <v>112.82</v>
      </c>
      <c r="E1827" s="196">
        <v>28.37</v>
      </c>
    </row>
    <row r="1828" spans="1:5" ht="15" customHeight="1">
      <c r="A1828" s="211" t="s">
        <v>2325</v>
      </c>
      <c r="B1828" s="197" t="s">
        <v>2326</v>
      </c>
      <c r="C1828" s="196" t="s">
        <v>2334</v>
      </c>
      <c r="D1828" s="196">
        <v>112.55</v>
      </c>
      <c r="E1828" s="196">
        <v>28.25</v>
      </c>
    </row>
    <row r="1829" spans="1:5" ht="15" customHeight="1">
      <c r="A1829" s="211" t="s">
        <v>2325</v>
      </c>
      <c r="B1829" s="197" t="s">
        <v>2326</v>
      </c>
      <c r="C1829" s="196" t="s">
        <v>2335</v>
      </c>
      <c r="D1829" s="196">
        <v>113.63</v>
      </c>
      <c r="E1829" s="196">
        <v>28.15</v>
      </c>
    </row>
    <row r="1830" spans="1:5" ht="15" customHeight="1">
      <c r="A1830" s="211" t="s">
        <v>2325</v>
      </c>
      <c r="B1830" s="197" t="s">
        <v>2336</v>
      </c>
      <c r="C1830" s="196" t="s">
        <v>2336</v>
      </c>
      <c r="D1830" s="196">
        <v>113.13</v>
      </c>
      <c r="E1830" s="196">
        <v>27.83</v>
      </c>
    </row>
    <row r="1831" spans="1:5" ht="15" customHeight="1">
      <c r="A1831" s="211" t="s">
        <v>2325</v>
      </c>
      <c r="B1831" s="197" t="s">
        <v>2336</v>
      </c>
      <c r="C1831" s="196" t="s">
        <v>2337</v>
      </c>
      <c r="D1831" s="196">
        <v>113.17</v>
      </c>
      <c r="E1831" s="196">
        <v>27.87</v>
      </c>
    </row>
    <row r="1832" spans="1:5" ht="15" customHeight="1">
      <c r="A1832" s="211" t="s">
        <v>2325</v>
      </c>
      <c r="B1832" s="197" t="s">
        <v>2336</v>
      </c>
      <c r="C1832" s="196" t="s">
        <v>2338</v>
      </c>
      <c r="D1832" s="196">
        <v>113.15</v>
      </c>
      <c r="E1832" s="196">
        <v>27.83</v>
      </c>
    </row>
    <row r="1833" spans="1:5" ht="15" customHeight="1">
      <c r="A1833" s="211" t="s">
        <v>2325</v>
      </c>
      <c r="B1833" s="197" t="s">
        <v>2336</v>
      </c>
      <c r="C1833" s="196" t="s">
        <v>2339</v>
      </c>
      <c r="D1833" s="196">
        <v>113.1</v>
      </c>
      <c r="E1833" s="196">
        <v>27.87</v>
      </c>
    </row>
    <row r="1834" spans="1:5" ht="15" customHeight="1">
      <c r="A1834" s="211" t="s">
        <v>2325</v>
      </c>
      <c r="B1834" s="197" t="s">
        <v>2336</v>
      </c>
      <c r="C1834" s="196" t="s">
        <v>2340</v>
      </c>
      <c r="D1834" s="196">
        <v>113.12</v>
      </c>
      <c r="E1834" s="196">
        <v>27.83</v>
      </c>
    </row>
    <row r="1835" spans="1:5" ht="15" customHeight="1">
      <c r="A1835" s="211" t="s">
        <v>2325</v>
      </c>
      <c r="B1835" s="197" t="s">
        <v>2336</v>
      </c>
      <c r="C1835" s="196" t="s">
        <v>2341</v>
      </c>
      <c r="D1835" s="196">
        <v>113.13</v>
      </c>
      <c r="E1835" s="196">
        <v>27.72</v>
      </c>
    </row>
    <row r="1836" spans="1:5" ht="15" customHeight="1">
      <c r="A1836" s="211" t="s">
        <v>2325</v>
      </c>
      <c r="B1836" s="197" t="s">
        <v>2336</v>
      </c>
      <c r="C1836" s="196" t="s">
        <v>2342</v>
      </c>
      <c r="D1836" s="196">
        <v>113.33</v>
      </c>
      <c r="E1836" s="196">
        <v>27</v>
      </c>
    </row>
    <row r="1837" spans="1:5" ht="15" customHeight="1">
      <c r="A1837" s="211" t="s">
        <v>2325</v>
      </c>
      <c r="B1837" s="197" t="s">
        <v>2336</v>
      </c>
      <c r="C1837" s="196" t="s">
        <v>2343</v>
      </c>
      <c r="D1837" s="196">
        <v>113.53</v>
      </c>
      <c r="E1837" s="196">
        <v>26.8</v>
      </c>
    </row>
    <row r="1838" spans="1:5" ht="15" customHeight="1">
      <c r="A1838" s="211" t="s">
        <v>2325</v>
      </c>
      <c r="B1838" s="197" t="s">
        <v>2336</v>
      </c>
      <c r="C1838" s="196" t="s">
        <v>2344</v>
      </c>
      <c r="D1838" s="196">
        <v>113.77</v>
      </c>
      <c r="E1838" s="196">
        <v>26.48</v>
      </c>
    </row>
    <row r="1839" spans="1:5" ht="15" customHeight="1">
      <c r="A1839" s="211" t="s">
        <v>2325</v>
      </c>
      <c r="B1839" s="197" t="s">
        <v>2336</v>
      </c>
      <c r="C1839" s="196" t="s">
        <v>2345</v>
      </c>
      <c r="D1839" s="196">
        <v>113.48</v>
      </c>
      <c r="E1839" s="196">
        <v>27.67</v>
      </c>
    </row>
    <row r="1840" spans="1:5" ht="15" customHeight="1">
      <c r="A1840" s="211" t="s">
        <v>2325</v>
      </c>
      <c r="B1840" s="197" t="s">
        <v>2346</v>
      </c>
      <c r="C1840" s="196" t="s">
        <v>2346</v>
      </c>
      <c r="D1840" s="196">
        <v>112.93</v>
      </c>
      <c r="E1840" s="196">
        <v>27.83</v>
      </c>
    </row>
    <row r="1841" spans="1:5" ht="15" customHeight="1">
      <c r="A1841" s="211" t="s">
        <v>2325</v>
      </c>
      <c r="B1841" s="197" t="s">
        <v>2346</v>
      </c>
      <c r="C1841" s="196" t="s">
        <v>2347</v>
      </c>
      <c r="D1841" s="196">
        <v>112.9</v>
      </c>
      <c r="E1841" s="196">
        <v>27.87</v>
      </c>
    </row>
    <row r="1842" spans="1:5" ht="15" customHeight="1">
      <c r="A1842" s="211" t="s">
        <v>2325</v>
      </c>
      <c r="B1842" s="197" t="s">
        <v>2346</v>
      </c>
      <c r="C1842" s="196" t="s">
        <v>2348</v>
      </c>
      <c r="D1842" s="196">
        <v>112.95</v>
      </c>
      <c r="E1842" s="196">
        <v>27.87</v>
      </c>
    </row>
    <row r="1843" spans="1:5" ht="15" customHeight="1">
      <c r="A1843" s="211" t="s">
        <v>2325</v>
      </c>
      <c r="B1843" s="197" t="s">
        <v>2346</v>
      </c>
      <c r="C1843" s="196" t="s">
        <v>2349</v>
      </c>
      <c r="D1843" s="196">
        <v>112.95</v>
      </c>
      <c r="E1843" s="196">
        <v>27.78</v>
      </c>
    </row>
    <row r="1844" spans="1:5" ht="15" customHeight="1">
      <c r="A1844" s="211" t="s">
        <v>2325</v>
      </c>
      <c r="B1844" s="197" t="s">
        <v>2346</v>
      </c>
      <c r="C1844" s="196" t="s">
        <v>2350</v>
      </c>
      <c r="D1844" s="196">
        <v>112.53</v>
      </c>
      <c r="E1844" s="196">
        <v>27.73</v>
      </c>
    </row>
    <row r="1845" spans="1:5" ht="15" customHeight="1">
      <c r="A1845" s="211" t="s">
        <v>2325</v>
      </c>
      <c r="B1845" s="197" t="s">
        <v>2346</v>
      </c>
      <c r="C1845" s="196" t="s">
        <v>2351</v>
      </c>
      <c r="D1845" s="196">
        <v>112.52</v>
      </c>
      <c r="E1845" s="196">
        <v>27.93</v>
      </c>
    </row>
    <row r="1846" spans="1:5" ht="15" customHeight="1">
      <c r="A1846" s="211" t="s">
        <v>2325</v>
      </c>
      <c r="B1846" s="197" t="s">
        <v>2352</v>
      </c>
      <c r="C1846" s="196" t="s">
        <v>2352</v>
      </c>
      <c r="D1846" s="196">
        <v>112.57</v>
      </c>
      <c r="E1846" s="196">
        <v>26.9</v>
      </c>
    </row>
    <row r="1847" spans="1:5" ht="15" customHeight="1">
      <c r="A1847" s="211" t="s">
        <v>2325</v>
      </c>
      <c r="B1847" s="197" t="s">
        <v>2352</v>
      </c>
      <c r="C1847" s="196" t="s">
        <v>2353</v>
      </c>
      <c r="D1847" s="196">
        <v>112.62</v>
      </c>
      <c r="E1847" s="196">
        <v>26.9</v>
      </c>
    </row>
    <row r="1848" spans="1:5" ht="15" customHeight="1">
      <c r="A1848" s="211" t="s">
        <v>2325</v>
      </c>
      <c r="B1848" s="197" t="s">
        <v>2352</v>
      </c>
      <c r="C1848" s="196" t="s">
        <v>2354</v>
      </c>
      <c r="D1848" s="196">
        <v>112.6</v>
      </c>
      <c r="E1848" s="196">
        <v>26.88</v>
      </c>
    </row>
    <row r="1849" spans="1:5" ht="15" customHeight="1">
      <c r="A1849" s="211" t="s">
        <v>2325</v>
      </c>
      <c r="B1849" s="197" t="s">
        <v>2352</v>
      </c>
      <c r="C1849" s="196" t="s">
        <v>2355</v>
      </c>
      <c r="D1849" s="196">
        <v>112.6</v>
      </c>
      <c r="E1849" s="196">
        <v>26.9</v>
      </c>
    </row>
    <row r="1850" spans="1:5" ht="15" customHeight="1">
      <c r="A1850" s="211" t="s">
        <v>2325</v>
      </c>
      <c r="B1850" s="197" t="s">
        <v>2352</v>
      </c>
      <c r="C1850" s="196" t="s">
        <v>2356</v>
      </c>
      <c r="D1850" s="196">
        <v>112.6</v>
      </c>
      <c r="E1850" s="196">
        <v>26.9</v>
      </c>
    </row>
    <row r="1851" spans="1:5" ht="15" customHeight="1">
      <c r="A1851" s="211" t="s">
        <v>2325</v>
      </c>
      <c r="B1851" s="197" t="s">
        <v>2352</v>
      </c>
      <c r="C1851" s="196" t="s">
        <v>2357</v>
      </c>
      <c r="D1851" s="196">
        <v>112.73</v>
      </c>
      <c r="E1851" s="196">
        <v>27.25</v>
      </c>
    </row>
    <row r="1852" spans="1:5" ht="15" customHeight="1">
      <c r="A1852" s="211" t="s">
        <v>2325</v>
      </c>
      <c r="B1852" s="197" t="s">
        <v>2352</v>
      </c>
      <c r="C1852" s="196" t="s">
        <v>2358</v>
      </c>
      <c r="D1852" s="196">
        <v>112.37</v>
      </c>
      <c r="E1852" s="196">
        <v>26.97</v>
      </c>
    </row>
    <row r="1853" spans="1:5" ht="15" customHeight="1">
      <c r="A1853" s="211" t="s">
        <v>2325</v>
      </c>
      <c r="B1853" s="197" t="s">
        <v>2352</v>
      </c>
      <c r="C1853" s="196" t="s">
        <v>2359</v>
      </c>
      <c r="D1853" s="196">
        <v>112.67</v>
      </c>
      <c r="E1853" s="196">
        <v>26.73</v>
      </c>
    </row>
    <row r="1854" spans="1:5" ht="15" customHeight="1">
      <c r="A1854" s="211" t="s">
        <v>2325</v>
      </c>
      <c r="B1854" s="197" t="s">
        <v>2352</v>
      </c>
      <c r="C1854" s="196" t="s">
        <v>2360</v>
      </c>
      <c r="D1854" s="196">
        <v>112.87</v>
      </c>
      <c r="E1854" s="196">
        <v>27.23</v>
      </c>
    </row>
    <row r="1855" spans="1:5" ht="15" customHeight="1">
      <c r="A1855" s="211" t="s">
        <v>2325</v>
      </c>
      <c r="B1855" s="197" t="s">
        <v>2352</v>
      </c>
      <c r="C1855" s="196" t="s">
        <v>2361</v>
      </c>
      <c r="D1855" s="196">
        <v>112.95</v>
      </c>
      <c r="E1855" s="196">
        <v>27.08</v>
      </c>
    </row>
    <row r="1856" spans="1:5" ht="15" customHeight="1">
      <c r="A1856" s="211" t="s">
        <v>2325</v>
      </c>
      <c r="B1856" s="197" t="s">
        <v>2352</v>
      </c>
      <c r="C1856" s="196" t="s">
        <v>2362</v>
      </c>
      <c r="D1856" s="196">
        <v>112.12</v>
      </c>
      <c r="E1856" s="196">
        <v>26.78</v>
      </c>
    </row>
    <row r="1857" spans="1:5" ht="15" customHeight="1">
      <c r="A1857" s="211" t="s">
        <v>2325</v>
      </c>
      <c r="B1857" s="197" t="s">
        <v>2352</v>
      </c>
      <c r="C1857" s="196" t="s">
        <v>2363</v>
      </c>
      <c r="D1857" s="196">
        <v>112.85</v>
      </c>
      <c r="E1857" s="196">
        <v>26.42</v>
      </c>
    </row>
    <row r="1858" spans="1:5" ht="15" customHeight="1">
      <c r="A1858" s="211" t="s">
        <v>2325</v>
      </c>
      <c r="B1858" s="197" t="s">
        <v>2352</v>
      </c>
      <c r="C1858" s="196" t="s">
        <v>2364</v>
      </c>
      <c r="D1858" s="196">
        <v>112.38</v>
      </c>
      <c r="E1858" s="196">
        <v>26.42</v>
      </c>
    </row>
    <row r="1859" spans="1:5" ht="15" customHeight="1">
      <c r="A1859" s="211" t="s">
        <v>2325</v>
      </c>
      <c r="B1859" s="197" t="s">
        <v>2365</v>
      </c>
      <c r="C1859" s="196" t="s">
        <v>2365</v>
      </c>
      <c r="D1859" s="196">
        <v>111.47</v>
      </c>
      <c r="E1859" s="196">
        <v>27.25</v>
      </c>
    </row>
    <row r="1860" spans="1:5" ht="15" customHeight="1">
      <c r="A1860" s="211" t="s">
        <v>2325</v>
      </c>
      <c r="B1860" s="197" t="s">
        <v>2365</v>
      </c>
      <c r="C1860" s="196" t="s">
        <v>2366</v>
      </c>
      <c r="D1860" s="196">
        <v>111.47</v>
      </c>
      <c r="E1860" s="196">
        <v>27.23</v>
      </c>
    </row>
    <row r="1861" spans="1:5" ht="15" customHeight="1">
      <c r="A1861" s="211" t="s">
        <v>2325</v>
      </c>
      <c r="B1861" s="197" t="s">
        <v>2365</v>
      </c>
      <c r="C1861" s="196" t="s">
        <v>2367</v>
      </c>
      <c r="D1861" s="196">
        <v>111.45</v>
      </c>
      <c r="E1861" s="196">
        <v>27.23</v>
      </c>
    </row>
    <row r="1862" spans="1:5" ht="15" customHeight="1">
      <c r="A1862" s="211" t="s">
        <v>2325</v>
      </c>
      <c r="B1862" s="197" t="s">
        <v>2365</v>
      </c>
      <c r="C1862" s="196" t="s">
        <v>2368</v>
      </c>
      <c r="D1862" s="196">
        <v>111.45</v>
      </c>
      <c r="E1862" s="196">
        <v>27.25</v>
      </c>
    </row>
    <row r="1863" spans="1:5" ht="15" customHeight="1">
      <c r="A1863" s="211" t="s">
        <v>2325</v>
      </c>
      <c r="B1863" s="197" t="s">
        <v>2365</v>
      </c>
      <c r="C1863" s="196" t="s">
        <v>2369</v>
      </c>
      <c r="D1863" s="196">
        <v>111.75</v>
      </c>
      <c r="E1863" s="196">
        <v>27.25</v>
      </c>
    </row>
    <row r="1864" spans="1:5" ht="15" customHeight="1">
      <c r="A1864" s="211" t="s">
        <v>2325</v>
      </c>
      <c r="B1864" s="197" t="s">
        <v>2365</v>
      </c>
      <c r="C1864" s="196" t="s">
        <v>2370</v>
      </c>
      <c r="D1864" s="196">
        <v>111.45</v>
      </c>
      <c r="E1864" s="196">
        <v>27.32</v>
      </c>
    </row>
    <row r="1865" spans="1:5" ht="15" customHeight="1">
      <c r="A1865" s="211" t="s">
        <v>2325</v>
      </c>
      <c r="B1865" s="197" t="s">
        <v>2365</v>
      </c>
      <c r="C1865" s="196" t="s">
        <v>2371</v>
      </c>
      <c r="D1865" s="196">
        <v>111.27</v>
      </c>
      <c r="E1865" s="196">
        <v>27</v>
      </c>
    </row>
    <row r="1866" spans="1:5" ht="15" customHeight="1">
      <c r="A1866" s="211" t="s">
        <v>2325</v>
      </c>
      <c r="B1866" s="197" t="s">
        <v>2365</v>
      </c>
      <c r="C1866" s="196" t="s">
        <v>2372</v>
      </c>
      <c r="D1866" s="196">
        <v>111.03</v>
      </c>
      <c r="E1866" s="196">
        <v>27.12</v>
      </c>
    </row>
    <row r="1867" spans="1:5" ht="15" customHeight="1">
      <c r="A1867" s="211" t="s">
        <v>2325</v>
      </c>
      <c r="B1867" s="197" t="s">
        <v>2365</v>
      </c>
      <c r="C1867" s="196" t="s">
        <v>2373</v>
      </c>
      <c r="D1867" s="196">
        <v>110.57</v>
      </c>
      <c r="E1867" s="196">
        <v>27.05</v>
      </c>
    </row>
    <row r="1868" spans="1:5" ht="15" customHeight="1">
      <c r="A1868" s="211" t="s">
        <v>2325</v>
      </c>
      <c r="B1868" s="197" t="s">
        <v>2365</v>
      </c>
      <c r="C1868" s="196" t="s">
        <v>2374</v>
      </c>
      <c r="D1868" s="196">
        <v>110.15</v>
      </c>
      <c r="E1868" s="196">
        <v>26.58</v>
      </c>
    </row>
    <row r="1869" spans="1:5" ht="15" customHeight="1">
      <c r="A1869" s="211" t="s">
        <v>2325</v>
      </c>
      <c r="B1869" s="197" t="s">
        <v>2365</v>
      </c>
      <c r="C1869" s="196" t="s">
        <v>2375</v>
      </c>
      <c r="D1869" s="196">
        <v>110.85</v>
      </c>
      <c r="E1869" s="196">
        <v>26.43</v>
      </c>
    </row>
    <row r="1870" spans="1:5" ht="15" customHeight="1">
      <c r="A1870" s="211" t="s">
        <v>2325</v>
      </c>
      <c r="B1870" s="197" t="s">
        <v>2365</v>
      </c>
      <c r="C1870" s="196" t="s">
        <v>2376</v>
      </c>
      <c r="D1870" s="196">
        <v>110.32</v>
      </c>
      <c r="E1870" s="196">
        <v>26.37</v>
      </c>
    </row>
    <row r="1871" spans="1:5" ht="15" customHeight="1">
      <c r="A1871" s="211" t="s">
        <v>2325</v>
      </c>
      <c r="B1871" s="197" t="s">
        <v>2365</v>
      </c>
      <c r="C1871" s="196" t="s">
        <v>2377</v>
      </c>
      <c r="D1871" s="196">
        <v>110.63</v>
      </c>
      <c r="E1871" s="196">
        <v>26.73</v>
      </c>
    </row>
    <row r="1872" spans="1:5" ht="15" customHeight="1">
      <c r="A1872" s="211" t="s">
        <v>2325</v>
      </c>
      <c r="B1872" s="197" t="s">
        <v>2378</v>
      </c>
      <c r="C1872" s="196" t="s">
        <v>2378</v>
      </c>
      <c r="D1872" s="196">
        <v>113.12</v>
      </c>
      <c r="E1872" s="196">
        <v>29.37</v>
      </c>
    </row>
    <row r="1873" spans="1:5" ht="15" customHeight="1">
      <c r="A1873" s="211" t="s">
        <v>2325</v>
      </c>
      <c r="B1873" s="197" t="s">
        <v>2378</v>
      </c>
      <c r="C1873" s="196" t="s">
        <v>2379</v>
      </c>
      <c r="D1873" s="196">
        <v>113.1</v>
      </c>
      <c r="E1873" s="196">
        <v>29.37</v>
      </c>
    </row>
    <row r="1874" spans="1:5" ht="15" customHeight="1">
      <c r="A1874" s="211" t="s">
        <v>2325</v>
      </c>
      <c r="B1874" s="197" t="s">
        <v>2378</v>
      </c>
      <c r="C1874" s="196" t="s">
        <v>2380</v>
      </c>
      <c r="D1874" s="196">
        <v>113.3</v>
      </c>
      <c r="E1874" s="196">
        <v>29.47</v>
      </c>
    </row>
    <row r="1875" spans="1:5" ht="15" customHeight="1">
      <c r="A1875" s="211" t="s">
        <v>2325</v>
      </c>
      <c r="B1875" s="197" t="s">
        <v>2378</v>
      </c>
      <c r="C1875" s="196" t="s">
        <v>2381</v>
      </c>
      <c r="D1875" s="196">
        <v>113</v>
      </c>
      <c r="E1875" s="196">
        <v>29.43</v>
      </c>
    </row>
    <row r="1876" spans="1:5" ht="15" customHeight="1">
      <c r="A1876" s="211" t="s">
        <v>2325</v>
      </c>
      <c r="B1876" s="197" t="s">
        <v>2378</v>
      </c>
      <c r="C1876" s="196" t="s">
        <v>2382</v>
      </c>
      <c r="D1876" s="196">
        <v>113.12</v>
      </c>
      <c r="E1876" s="196">
        <v>29.15</v>
      </c>
    </row>
    <row r="1877" spans="1:5" ht="15" customHeight="1">
      <c r="A1877" s="211" t="s">
        <v>2325</v>
      </c>
      <c r="B1877" s="197" t="s">
        <v>2378</v>
      </c>
      <c r="C1877" s="196" t="s">
        <v>2383</v>
      </c>
      <c r="D1877" s="196">
        <v>112.57</v>
      </c>
      <c r="E1877" s="196">
        <v>29.52</v>
      </c>
    </row>
    <row r="1878" spans="1:5" ht="15" customHeight="1">
      <c r="A1878" s="211" t="s">
        <v>2325</v>
      </c>
      <c r="B1878" s="197" t="s">
        <v>2378</v>
      </c>
      <c r="C1878" s="196" t="s">
        <v>2384</v>
      </c>
      <c r="D1878" s="196">
        <v>112.88</v>
      </c>
      <c r="E1878" s="196">
        <v>28.68</v>
      </c>
    </row>
    <row r="1879" spans="1:5" ht="15" customHeight="1">
      <c r="A1879" s="211" t="s">
        <v>2325</v>
      </c>
      <c r="B1879" s="197" t="s">
        <v>2378</v>
      </c>
      <c r="C1879" s="196" t="s">
        <v>2385</v>
      </c>
      <c r="D1879" s="196">
        <v>113.58</v>
      </c>
      <c r="E1879" s="196">
        <v>28.72</v>
      </c>
    </row>
    <row r="1880" spans="1:5" ht="15" customHeight="1">
      <c r="A1880" s="211" t="s">
        <v>2325</v>
      </c>
      <c r="B1880" s="197" t="s">
        <v>2378</v>
      </c>
      <c r="C1880" s="196" t="s">
        <v>2386</v>
      </c>
      <c r="D1880" s="196">
        <v>113.08</v>
      </c>
      <c r="E1880" s="196">
        <v>28.8</v>
      </c>
    </row>
    <row r="1881" spans="1:5" ht="15" customHeight="1">
      <c r="A1881" s="211" t="s">
        <v>2325</v>
      </c>
      <c r="B1881" s="197" t="s">
        <v>2378</v>
      </c>
      <c r="C1881" s="196" t="s">
        <v>2387</v>
      </c>
      <c r="D1881" s="196">
        <v>113.47</v>
      </c>
      <c r="E1881" s="196">
        <v>29.48</v>
      </c>
    </row>
    <row r="1882" spans="1:5" ht="15" customHeight="1">
      <c r="A1882" s="211" t="s">
        <v>2325</v>
      </c>
      <c r="B1882" s="197" t="s">
        <v>2388</v>
      </c>
      <c r="C1882" s="196" t="s">
        <v>2388</v>
      </c>
      <c r="D1882" s="196">
        <v>111.68</v>
      </c>
      <c r="E1882" s="196">
        <v>29.05</v>
      </c>
    </row>
    <row r="1883" spans="1:5" ht="15" customHeight="1">
      <c r="A1883" s="211" t="s">
        <v>2325</v>
      </c>
      <c r="B1883" s="197" t="s">
        <v>2388</v>
      </c>
      <c r="C1883" s="196" t="s">
        <v>2389</v>
      </c>
      <c r="D1883" s="196">
        <v>111.68</v>
      </c>
      <c r="E1883" s="196">
        <v>29.03</v>
      </c>
    </row>
    <row r="1884" spans="1:5" ht="15" customHeight="1">
      <c r="A1884" s="211" t="s">
        <v>2325</v>
      </c>
      <c r="B1884" s="197" t="s">
        <v>2388</v>
      </c>
      <c r="C1884" s="196" t="s">
        <v>2390</v>
      </c>
      <c r="D1884" s="196">
        <v>111.68</v>
      </c>
      <c r="E1884" s="196">
        <v>29.02</v>
      </c>
    </row>
    <row r="1885" spans="1:5" ht="15" customHeight="1">
      <c r="A1885" s="211" t="s">
        <v>2325</v>
      </c>
      <c r="B1885" s="197" t="s">
        <v>2388</v>
      </c>
      <c r="C1885" s="196" t="s">
        <v>2391</v>
      </c>
      <c r="D1885" s="196">
        <v>112.17</v>
      </c>
      <c r="E1885" s="196">
        <v>29.42</v>
      </c>
    </row>
    <row r="1886" spans="1:5" ht="15" customHeight="1">
      <c r="A1886" s="211" t="s">
        <v>2325</v>
      </c>
      <c r="B1886" s="197" t="s">
        <v>2388</v>
      </c>
      <c r="C1886" s="196" t="s">
        <v>2392</v>
      </c>
      <c r="D1886" s="196">
        <v>111.97</v>
      </c>
      <c r="E1886" s="196">
        <v>28.9</v>
      </c>
    </row>
    <row r="1887" spans="1:5" ht="15" customHeight="1">
      <c r="A1887" s="211" t="s">
        <v>2325</v>
      </c>
      <c r="B1887" s="197" t="s">
        <v>2388</v>
      </c>
      <c r="C1887" s="196" t="s">
        <v>2393</v>
      </c>
      <c r="D1887" s="196">
        <v>111.75</v>
      </c>
      <c r="E1887" s="196">
        <v>29.63</v>
      </c>
    </row>
    <row r="1888" spans="1:5" ht="15" customHeight="1">
      <c r="A1888" s="211" t="s">
        <v>2325</v>
      </c>
      <c r="B1888" s="197" t="s">
        <v>2388</v>
      </c>
      <c r="C1888" s="196" t="s">
        <v>2394</v>
      </c>
      <c r="D1888" s="196">
        <v>111.65</v>
      </c>
      <c r="E1888" s="196">
        <v>29.45</v>
      </c>
    </row>
    <row r="1889" spans="1:5" ht="15" customHeight="1">
      <c r="A1889" s="211" t="s">
        <v>2325</v>
      </c>
      <c r="B1889" s="197" t="s">
        <v>2388</v>
      </c>
      <c r="C1889" s="196" t="s">
        <v>2395</v>
      </c>
      <c r="D1889" s="196">
        <v>111.48</v>
      </c>
      <c r="E1889" s="196">
        <v>28.9</v>
      </c>
    </row>
    <row r="1890" spans="1:5" ht="15" customHeight="1">
      <c r="A1890" s="211" t="s">
        <v>2325</v>
      </c>
      <c r="B1890" s="197" t="s">
        <v>2388</v>
      </c>
      <c r="C1890" s="196" t="s">
        <v>2396</v>
      </c>
      <c r="D1890" s="196">
        <v>111.38</v>
      </c>
      <c r="E1890" s="196">
        <v>29.58</v>
      </c>
    </row>
    <row r="1891" spans="1:5" ht="15" customHeight="1">
      <c r="A1891" s="211" t="s">
        <v>2325</v>
      </c>
      <c r="B1891" s="197" t="s">
        <v>2388</v>
      </c>
      <c r="C1891" s="196" t="s">
        <v>2397</v>
      </c>
      <c r="D1891" s="196">
        <v>111.88</v>
      </c>
      <c r="E1891" s="196">
        <v>29.62</v>
      </c>
    </row>
    <row r="1892" spans="1:5" ht="15" customHeight="1">
      <c r="A1892" s="211" t="s">
        <v>2325</v>
      </c>
      <c r="B1892" s="197" t="s">
        <v>2398</v>
      </c>
      <c r="C1892" s="196" t="s">
        <v>2398</v>
      </c>
      <c r="D1892" s="196">
        <v>110.47</v>
      </c>
      <c r="E1892" s="196">
        <v>29.13</v>
      </c>
    </row>
    <row r="1893" spans="1:5" ht="15" customHeight="1">
      <c r="A1893" s="211" t="s">
        <v>2325</v>
      </c>
      <c r="B1893" s="197" t="s">
        <v>2398</v>
      </c>
      <c r="C1893" s="196" t="s">
        <v>2399</v>
      </c>
      <c r="D1893" s="196">
        <v>110.48</v>
      </c>
      <c r="E1893" s="196">
        <v>29.13</v>
      </c>
    </row>
    <row r="1894" spans="1:5" ht="15" customHeight="1">
      <c r="A1894" s="211" t="s">
        <v>2325</v>
      </c>
      <c r="B1894" s="197" t="s">
        <v>2398</v>
      </c>
      <c r="C1894" s="196" t="s">
        <v>2400</v>
      </c>
      <c r="D1894" s="196">
        <v>110.53</v>
      </c>
      <c r="E1894" s="196">
        <v>29.35</v>
      </c>
    </row>
    <row r="1895" spans="1:5" ht="15" customHeight="1">
      <c r="A1895" s="211" t="s">
        <v>2325</v>
      </c>
      <c r="B1895" s="197" t="s">
        <v>2398</v>
      </c>
      <c r="C1895" s="196" t="s">
        <v>2401</v>
      </c>
      <c r="D1895" s="196">
        <v>111.12</v>
      </c>
      <c r="E1895" s="196">
        <v>29.42</v>
      </c>
    </row>
    <row r="1896" spans="1:5" ht="15" customHeight="1">
      <c r="A1896" s="211" t="s">
        <v>2325</v>
      </c>
      <c r="B1896" s="197" t="s">
        <v>2398</v>
      </c>
      <c r="C1896" s="196" t="s">
        <v>2402</v>
      </c>
      <c r="D1896" s="196">
        <v>110.15</v>
      </c>
      <c r="E1896" s="196">
        <v>29.4</v>
      </c>
    </row>
    <row r="1897" spans="1:5" ht="15" customHeight="1">
      <c r="A1897" s="211" t="s">
        <v>2325</v>
      </c>
      <c r="B1897" s="197" t="s">
        <v>2403</v>
      </c>
      <c r="C1897" s="196" t="s">
        <v>2403</v>
      </c>
      <c r="D1897" s="196">
        <v>112.32</v>
      </c>
      <c r="E1897" s="196">
        <v>28.6</v>
      </c>
    </row>
    <row r="1898" spans="1:5" ht="15" customHeight="1">
      <c r="A1898" s="211" t="s">
        <v>2325</v>
      </c>
      <c r="B1898" s="197" t="s">
        <v>2403</v>
      </c>
      <c r="C1898" s="196" t="s">
        <v>2404</v>
      </c>
      <c r="D1898" s="196">
        <v>112.32</v>
      </c>
      <c r="E1898" s="196">
        <v>28.6</v>
      </c>
    </row>
    <row r="1899" spans="1:5" ht="15" customHeight="1">
      <c r="A1899" s="211" t="s">
        <v>2325</v>
      </c>
      <c r="B1899" s="197" t="s">
        <v>2403</v>
      </c>
      <c r="C1899" s="196" t="s">
        <v>2405</v>
      </c>
      <c r="D1899" s="196">
        <v>112.37</v>
      </c>
      <c r="E1899" s="196">
        <v>28.6</v>
      </c>
    </row>
    <row r="1900" spans="1:5" ht="15" customHeight="1">
      <c r="A1900" s="211" t="s">
        <v>2325</v>
      </c>
      <c r="B1900" s="197" t="s">
        <v>2403</v>
      </c>
      <c r="C1900" s="196" t="s">
        <v>2406</v>
      </c>
      <c r="D1900" s="196">
        <v>112.4</v>
      </c>
      <c r="E1900" s="196">
        <v>29.38</v>
      </c>
    </row>
    <row r="1901" spans="1:5" ht="15" customHeight="1">
      <c r="A1901" s="211" t="s">
        <v>2325</v>
      </c>
      <c r="B1901" s="197" t="s">
        <v>2403</v>
      </c>
      <c r="C1901" s="196" t="s">
        <v>2407</v>
      </c>
      <c r="D1901" s="196">
        <v>112.12</v>
      </c>
      <c r="E1901" s="196">
        <v>28.53</v>
      </c>
    </row>
    <row r="1902" spans="1:5" ht="15" customHeight="1">
      <c r="A1902" s="211" t="s">
        <v>2325</v>
      </c>
      <c r="B1902" s="197" t="s">
        <v>2403</v>
      </c>
      <c r="C1902" s="196" t="s">
        <v>2408</v>
      </c>
      <c r="D1902" s="196">
        <v>111.22</v>
      </c>
      <c r="E1902" s="196">
        <v>28.38</v>
      </c>
    </row>
    <row r="1903" spans="1:5" ht="15" customHeight="1">
      <c r="A1903" s="211" t="s">
        <v>2325</v>
      </c>
      <c r="B1903" s="197" t="s">
        <v>2403</v>
      </c>
      <c r="C1903" s="196" t="s">
        <v>2409</v>
      </c>
      <c r="D1903" s="196">
        <v>112.38</v>
      </c>
      <c r="E1903" s="196">
        <v>28.85</v>
      </c>
    </row>
    <row r="1904" spans="1:5" ht="15" customHeight="1">
      <c r="A1904" s="211" t="s">
        <v>2325</v>
      </c>
      <c r="B1904" s="197" t="s">
        <v>2410</v>
      </c>
      <c r="C1904" s="196" t="s">
        <v>2410</v>
      </c>
      <c r="D1904" s="196">
        <v>113.02</v>
      </c>
      <c r="E1904" s="196">
        <v>25.78</v>
      </c>
    </row>
    <row r="1905" spans="1:5" ht="15" customHeight="1">
      <c r="A1905" s="211" t="s">
        <v>2325</v>
      </c>
      <c r="B1905" s="197" t="s">
        <v>2410</v>
      </c>
      <c r="C1905" s="196" t="s">
        <v>2411</v>
      </c>
      <c r="D1905" s="196">
        <v>113.02</v>
      </c>
      <c r="E1905" s="196">
        <v>25.8</v>
      </c>
    </row>
    <row r="1906" spans="1:5" ht="15" customHeight="1">
      <c r="A1906" s="211" t="s">
        <v>2325</v>
      </c>
      <c r="B1906" s="197" t="s">
        <v>2410</v>
      </c>
      <c r="C1906" s="196" t="s">
        <v>2412</v>
      </c>
      <c r="D1906" s="196">
        <v>113.03</v>
      </c>
      <c r="E1906" s="196">
        <v>25.8</v>
      </c>
    </row>
    <row r="1907" spans="1:5" ht="15" customHeight="1">
      <c r="A1907" s="211" t="s">
        <v>2325</v>
      </c>
      <c r="B1907" s="197" t="s">
        <v>2410</v>
      </c>
      <c r="C1907" s="196" t="s">
        <v>2413</v>
      </c>
      <c r="D1907" s="196">
        <v>112.73</v>
      </c>
      <c r="E1907" s="196">
        <v>25.73</v>
      </c>
    </row>
    <row r="1908" spans="1:5" ht="15" customHeight="1">
      <c r="A1908" s="211" t="s">
        <v>2325</v>
      </c>
      <c r="B1908" s="197" t="s">
        <v>2410</v>
      </c>
      <c r="C1908" s="196" t="s">
        <v>2414</v>
      </c>
      <c r="D1908" s="196">
        <v>112.95</v>
      </c>
      <c r="E1908" s="196">
        <v>25.4</v>
      </c>
    </row>
    <row r="1909" spans="1:5" ht="15" customHeight="1">
      <c r="A1909" s="211" t="s">
        <v>2325</v>
      </c>
      <c r="B1909" s="197" t="s">
        <v>2410</v>
      </c>
      <c r="C1909" s="196" t="s">
        <v>2415</v>
      </c>
      <c r="D1909" s="196">
        <v>113.1</v>
      </c>
      <c r="E1909" s="196">
        <v>26.13</v>
      </c>
    </row>
    <row r="1910" spans="1:5" ht="15" customHeight="1">
      <c r="A1910" s="211" t="s">
        <v>2325</v>
      </c>
      <c r="B1910" s="197" t="s">
        <v>2410</v>
      </c>
      <c r="C1910" s="196" t="s">
        <v>2416</v>
      </c>
      <c r="D1910" s="196">
        <v>112.37</v>
      </c>
      <c r="E1910" s="196">
        <v>25.58</v>
      </c>
    </row>
    <row r="1911" spans="1:5" ht="15" customHeight="1">
      <c r="A1911" s="211" t="s">
        <v>2325</v>
      </c>
      <c r="B1911" s="197" t="s">
        <v>2410</v>
      </c>
      <c r="C1911" s="196" t="s">
        <v>2417</v>
      </c>
      <c r="D1911" s="196">
        <v>112.55</v>
      </c>
      <c r="E1911" s="196">
        <v>25.28</v>
      </c>
    </row>
    <row r="1912" spans="1:5" ht="15" customHeight="1">
      <c r="A1912" s="211" t="s">
        <v>2325</v>
      </c>
      <c r="B1912" s="197" t="s">
        <v>2410</v>
      </c>
      <c r="C1912" s="196" t="s">
        <v>2418</v>
      </c>
      <c r="D1912" s="196">
        <v>113.68</v>
      </c>
      <c r="E1912" s="196">
        <v>25.55</v>
      </c>
    </row>
    <row r="1913" spans="1:5" ht="15" customHeight="1">
      <c r="A1913" s="211" t="s">
        <v>2325</v>
      </c>
      <c r="B1913" s="197" t="s">
        <v>2410</v>
      </c>
      <c r="C1913" s="196" t="s">
        <v>2419</v>
      </c>
      <c r="D1913" s="196">
        <v>113.93</v>
      </c>
      <c r="E1913" s="196">
        <v>26.08</v>
      </c>
    </row>
    <row r="1914" spans="1:5" ht="15" customHeight="1">
      <c r="A1914" s="211" t="s">
        <v>2325</v>
      </c>
      <c r="B1914" s="197" t="s">
        <v>2410</v>
      </c>
      <c r="C1914" s="196" t="s">
        <v>2420</v>
      </c>
      <c r="D1914" s="196">
        <v>113.27</v>
      </c>
      <c r="E1914" s="196">
        <v>26.7</v>
      </c>
    </row>
    <row r="1915" spans="1:5" ht="15" customHeight="1">
      <c r="A1915" s="211" t="s">
        <v>2325</v>
      </c>
      <c r="B1915" s="197" t="s">
        <v>2410</v>
      </c>
      <c r="C1915" s="196" t="s">
        <v>2421</v>
      </c>
      <c r="D1915" s="196">
        <v>113.23</v>
      </c>
      <c r="E1915" s="196">
        <v>25.98</v>
      </c>
    </row>
    <row r="1916" spans="1:5" ht="15" customHeight="1">
      <c r="A1916" s="211" t="s">
        <v>2325</v>
      </c>
      <c r="B1916" s="197" t="s">
        <v>2422</v>
      </c>
      <c r="C1916" s="196" t="s">
        <v>2422</v>
      </c>
      <c r="D1916" s="196">
        <v>111.62</v>
      </c>
      <c r="E1916" s="196">
        <v>26.43</v>
      </c>
    </row>
    <row r="1917" spans="1:5" ht="15" customHeight="1">
      <c r="A1917" s="211" t="s">
        <v>2325</v>
      </c>
      <c r="B1917" s="197" t="s">
        <v>2422</v>
      </c>
      <c r="C1917" s="196" t="s">
        <v>2423</v>
      </c>
      <c r="D1917" s="196">
        <v>111.6</v>
      </c>
      <c r="E1917" s="196">
        <v>26.43</v>
      </c>
    </row>
    <row r="1918" spans="1:5" ht="15" customHeight="1">
      <c r="A1918" s="211" t="s">
        <v>2325</v>
      </c>
      <c r="B1918" s="197" t="s">
        <v>2422</v>
      </c>
      <c r="C1918" s="196" t="s">
        <v>2424</v>
      </c>
      <c r="D1918" s="196">
        <v>111.85</v>
      </c>
      <c r="E1918" s="196">
        <v>26.58</v>
      </c>
    </row>
    <row r="1919" spans="1:5" ht="15" customHeight="1">
      <c r="A1919" s="211" t="s">
        <v>2325</v>
      </c>
      <c r="B1919" s="197" t="s">
        <v>2422</v>
      </c>
      <c r="C1919" s="196" t="s">
        <v>2425</v>
      </c>
      <c r="D1919" s="196">
        <v>111.28</v>
      </c>
      <c r="E1919" s="196">
        <v>26.4</v>
      </c>
    </row>
    <row r="1920" spans="1:5" ht="15" customHeight="1">
      <c r="A1920" s="211" t="s">
        <v>2325</v>
      </c>
      <c r="B1920" s="197" t="s">
        <v>2422</v>
      </c>
      <c r="C1920" s="196" t="s">
        <v>2426</v>
      </c>
      <c r="D1920" s="196">
        <v>111.65</v>
      </c>
      <c r="E1920" s="196">
        <v>25.97</v>
      </c>
    </row>
    <row r="1921" spans="1:5" ht="15" customHeight="1">
      <c r="A1921" s="211" t="s">
        <v>2325</v>
      </c>
      <c r="B1921" s="197" t="s">
        <v>2422</v>
      </c>
      <c r="C1921" s="196" t="s">
        <v>2427</v>
      </c>
      <c r="D1921" s="196">
        <v>111.58</v>
      </c>
      <c r="E1921" s="196">
        <v>25.53</v>
      </c>
    </row>
    <row r="1922" spans="1:5" ht="15" customHeight="1">
      <c r="A1922" s="211" t="s">
        <v>2325</v>
      </c>
      <c r="B1922" s="197" t="s">
        <v>2422</v>
      </c>
      <c r="C1922" s="196" t="s">
        <v>2428</v>
      </c>
      <c r="D1922" s="196">
        <v>111.33</v>
      </c>
      <c r="E1922" s="196">
        <v>25.28</v>
      </c>
    </row>
    <row r="1923" spans="1:5" ht="15" customHeight="1">
      <c r="A1923" s="211" t="s">
        <v>2325</v>
      </c>
      <c r="B1923" s="197" t="s">
        <v>2422</v>
      </c>
      <c r="C1923" s="196" t="s">
        <v>2429</v>
      </c>
      <c r="D1923" s="196">
        <v>111.93</v>
      </c>
      <c r="E1923" s="196">
        <v>25.6</v>
      </c>
    </row>
    <row r="1924" spans="1:5" ht="15" customHeight="1">
      <c r="A1924" s="211" t="s">
        <v>2325</v>
      </c>
      <c r="B1924" s="197" t="s">
        <v>2422</v>
      </c>
      <c r="C1924" s="196" t="s">
        <v>2430</v>
      </c>
      <c r="D1924" s="196">
        <v>112.18</v>
      </c>
      <c r="E1924" s="196">
        <v>25.37</v>
      </c>
    </row>
    <row r="1925" spans="1:5" ht="15" customHeight="1">
      <c r="A1925" s="211" t="s">
        <v>2325</v>
      </c>
      <c r="B1925" s="197" t="s">
        <v>2422</v>
      </c>
      <c r="C1925" s="196" t="s">
        <v>2431</v>
      </c>
      <c r="D1925" s="196">
        <v>112.22</v>
      </c>
      <c r="E1925" s="196">
        <v>25.92</v>
      </c>
    </row>
    <row r="1926" spans="1:5" ht="15" customHeight="1">
      <c r="A1926" s="211" t="s">
        <v>2325</v>
      </c>
      <c r="B1926" s="197" t="s">
        <v>2422</v>
      </c>
      <c r="C1926" s="196" t="s">
        <v>2432</v>
      </c>
      <c r="D1926" s="196">
        <v>111.58</v>
      </c>
      <c r="E1926" s="196">
        <v>25.18</v>
      </c>
    </row>
    <row r="1927" spans="1:5" ht="15" customHeight="1">
      <c r="A1927" s="211" t="s">
        <v>2325</v>
      </c>
      <c r="B1927" s="197" t="s">
        <v>2433</v>
      </c>
      <c r="C1927" s="196" t="s">
        <v>2433</v>
      </c>
      <c r="D1927" s="196">
        <v>110</v>
      </c>
      <c r="E1927" s="196">
        <v>27.57</v>
      </c>
    </row>
    <row r="1928" spans="1:5" ht="15" customHeight="1">
      <c r="A1928" s="211" t="s">
        <v>2325</v>
      </c>
      <c r="B1928" s="197" t="s">
        <v>2433</v>
      </c>
      <c r="C1928" s="196" t="s">
        <v>2434</v>
      </c>
      <c r="D1928" s="196">
        <v>109.95</v>
      </c>
      <c r="E1928" s="196">
        <v>27.55</v>
      </c>
    </row>
    <row r="1929" spans="1:5" ht="15" customHeight="1">
      <c r="A1929" s="211" t="s">
        <v>2325</v>
      </c>
      <c r="B1929" s="197" t="s">
        <v>2433</v>
      </c>
      <c r="C1929" s="196" t="s">
        <v>2435</v>
      </c>
      <c r="D1929" s="196">
        <v>109.93</v>
      </c>
      <c r="E1929" s="196">
        <v>27.4</v>
      </c>
    </row>
    <row r="1930" spans="1:5" ht="15" customHeight="1">
      <c r="A1930" s="211" t="s">
        <v>2325</v>
      </c>
      <c r="B1930" s="197" t="s">
        <v>2433</v>
      </c>
      <c r="C1930" s="196" t="s">
        <v>2436</v>
      </c>
      <c r="D1930" s="196">
        <v>110.38</v>
      </c>
      <c r="E1930" s="196">
        <v>28.47</v>
      </c>
    </row>
    <row r="1931" spans="1:5" ht="15" customHeight="1">
      <c r="A1931" s="211" t="s">
        <v>2325</v>
      </c>
      <c r="B1931" s="197" t="s">
        <v>2433</v>
      </c>
      <c r="C1931" s="196" t="s">
        <v>2437</v>
      </c>
      <c r="D1931" s="196">
        <v>110.18</v>
      </c>
      <c r="E1931" s="196">
        <v>28</v>
      </c>
    </row>
    <row r="1932" spans="1:5" ht="15" customHeight="1">
      <c r="A1932" s="211" t="s">
        <v>2325</v>
      </c>
      <c r="B1932" s="197" t="s">
        <v>2433</v>
      </c>
      <c r="C1932" s="196" t="s">
        <v>2438</v>
      </c>
      <c r="D1932" s="196">
        <v>110.58</v>
      </c>
      <c r="E1932" s="196">
        <v>27.92</v>
      </c>
    </row>
    <row r="1933" spans="1:5" ht="15" customHeight="1">
      <c r="A1933" s="211" t="s">
        <v>2325</v>
      </c>
      <c r="B1933" s="197" t="s">
        <v>2433</v>
      </c>
      <c r="C1933" s="196" t="s">
        <v>2439</v>
      </c>
      <c r="D1933" s="196">
        <v>109.72</v>
      </c>
      <c r="E1933" s="196">
        <v>26.87</v>
      </c>
    </row>
    <row r="1934" spans="1:5" ht="15" customHeight="1">
      <c r="A1934" s="211" t="s">
        <v>2325</v>
      </c>
      <c r="B1934" s="197" t="s">
        <v>2433</v>
      </c>
      <c r="C1934" s="196" t="s">
        <v>2440</v>
      </c>
      <c r="D1934" s="196">
        <v>109.8</v>
      </c>
      <c r="E1934" s="196">
        <v>27.87</v>
      </c>
    </row>
    <row r="1935" spans="1:5" ht="15" customHeight="1">
      <c r="A1935" s="211" t="s">
        <v>2325</v>
      </c>
      <c r="B1935" s="197" t="s">
        <v>2433</v>
      </c>
      <c r="C1935" s="196" t="s">
        <v>2441</v>
      </c>
      <c r="D1935" s="196">
        <v>109.17</v>
      </c>
      <c r="E1935" s="196">
        <v>27.37</v>
      </c>
    </row>
    <row r="1936" spans="1:5" ht="15" customHeight="1">
      <c r="A1936" s="211" t="s">
        <v>2325</v>
      </c>
      <c r="B1936" s="197" t="s">
        <v>2433</v>
      </c>
      <c r="C1936" s="196" t="s">
        <v>2442</v>
      </c>
      <c r="D1936" s="196">
        <v>109.68</v>
      </c>
      <c r="E1936" s="196">
        <v>27.45</v>
      </c>
    </row>
    <row r="1937" spans="1:5" ht="15" customHeight="1">
      <c r="A1937" s="211" t="s">
        <v>2325</v>
      </c>
      <c r="B1937" s="197" t="s">
        <v>2433</v>
      </c>
      <c r="C1937" s="196" t="s">
        <v>2443</v>
      </c>
      <c r="D1937" s="196">
        <v>109.68</v>
      </c>
      <c r="E1937" s="196">
        <v>26.58</v>
      </c>
    </row>
    <row r="1938" spans="1:5" ht="15" customHeight="1">
      <c r="A1938" s="211" t="s">
        <v>2325</v>
      </c>
      <c r="B1938" s="197" t="s">
        <v>2433</v>
      </c>
      <c r="C1938" s="196" t="s">
        <v>2444</v>
      </c>
      <c r="D1938" s="196">
        <v>109.78</v>
      </c>
      <c r="E1938" s="196">
        <v>26.17</v>
      </c>
    </row>
    <row r="1939" spans="1:5" ht="15" customHeight="1">
      <c r="A1939" s="211" t="s">
        <v>2325</v>
      </c>
      <c r="B1939" s="197" t="s">
        <v>2433</v>
      </c>
      <c r="C1939" s="196" t="s">
        <v>2445</v>
      </c>
      <c r="D1939" s="196">
        <v>109.82</v>
      </c>
      <c r="E1939" s="196">
        <v>27.2</v>
      </c>
    </row>
    <row r="1940" spans="1:5" ht="15" customHeight="1">
      <c r="A1940" s="211" t="s">
        <v>2325</v>
      </c>
      <c r="B1940" s="197" t="s">
        <v>2446</v>
      </c>
      <c r="C1940" s="196" t="s">
        <v>2446</v>
      </c>
      <c r="D1940" s="196">
        <v>112</v>
      </c>
      <c r="E1940" s="196">
        <v>27.73</v>
      </c>
    </row>
    <row r="1941" spans="1:5" ht="15" customHeight="1">
      <c r="A1941" s="211" t="s">
        <v>2325</v>
      </c>
      <c r="B1941" s="197" t="s">
        <v>2446</v>
      </c>
      <c r="C1941" s="196" t="s">
        <v>2447</v>
      </c>
      <c r="D1941" s="196">
        <v>112</v>
      </c>
      <c r="E1941" s="196">
        <v>27.73</v>
      </c>
    </row>
    <row r="1942" spans="1:5" ht="15" customHeight="1">
      <c r="A1942" s="211" t="s">
        <v>2325</v>
      </c>
      <c r="B1942" s="197" t="s">
        <v>2446</v>
      </c>
      <c r="C1942" s="196" t="s">
        <v>2448</v>
      </c>
      <c r="D1942" s="196">
        <v>112.2</v>
      </c>
      <c r="E1942" s="196">
        <v>27.45</v>
      </c>
    </row>
    <row r="1943" spans="1:5" ht="15" customHeight="1">
      <c r="A1943" s="211" t="s">
        <v>2325</v>
      </c>
      <c r="B1943" s="197" t="s">
        <v>2446</v>
      </c>
      <c r="C1943" s="196" t="s">
        <v>2449</v>
      </c>
      <c r="D1943" s="196">
        <v>111.3</v>
      </c>
      <c r="E1943" s="196">
        <v>27.75</v>
      </c>
    </row>
    <row r="1944" spans="1:5" ht="15" customHeight="1">
      <c r="A1944" s="211" t="s">
        <v>2325</v>
      </c>
      <c r="B1944" s="197" t="s">
        <v>2446</v>
      </c>
      <c r="C1944" s="196" t="s">
        <v>2450</v>
      </c>
      <c r="D1944" s="196">
        <v>111.43</v>
      </c>
      <c r="E1944" s="196">
        <v>27.68</v>
      </c>
    </row>
    <row r="1945" spans="1:5" ht="15" customHeight="1">
      <c r="A1945" s="211" t="s">
        <v>2325</v>
      </c>
      <c r="B1945" s="197" t="s">
        <v>2446</v>
      </c>
      <c r="C1945" s="196" t="s">
        <v>2451</v>
      </c>
      <c r="D1945" s="196">
        <v>111.67</v>
      </c>
      <c r="E1945" s="196">
        <v>27.7</v>
      </c>
    </row>
    <row r="1946" spans="1:5" ht="15" customHeight="1">
      <c r="A1946" s="211" t="s">
        <v>2325</v>
      </c>
      <c r="B1946" s="197" t="s">
        <v>2452</v>
      </c>
      <c r="C1946" s="196" t="s">
        <v>2452</v>
      </c>
      <c r="D1946" s="196">
        <v>109.73</v>
      </c>
      <c r="E1946" s="196">
        <v>28.32</v>
      </c>
    </row>
    <row r="1947" spans="1:5" ht="15" customHeight="1">
      <c r="A1947" s="211" t="s">
        <v>2325</v>
      </c>
      <c r="B1947" s="197" t="s">
        <v>2452</v>
      </c>
      <c r="C1947" s="196" t="s">
        <v>2453</v>
      </c>
      <c r="D1947" s="196">
        <v>109.73</v>
      </c>
      <c r="E1947" s="196">
        <v>28.32</v>
      </c>
    </row>
    <row r="1948" spans="1:5" ht="15" customHeight="1">
      <c r="A1948" s="211" t="s">
        <v>2325</v>
      </c>
      <c r="B1948" s="197" t="s">
        <v>2452</v>
      </c>
      <c r="C1948" s="196" t="s">
        <v>2454</v>
      </c>
      <c r="D1948" s="196">
        <v>110.22</v>
      </c>
      <c r="E1948" s="196">
        <v>28.22</v>
      </c>
    </row>
    <row r="1949" spans="1:5" ht="15" customHeight="1">
      <c r="A1949" s="211" t="s">
        <v>2325</v>
      </c>
      <c r="B1949" s="197" t="s">
        <v>2452</v>
      </c>
      <c r="C1949" s="196" t="s">
        <v>2455</v>
      </c>
      <c r="D1949" s="196">
        <v>109.6</v>
      </c>
      <c r="E1949" s="196">
        <v>27.95</v>
      </c>
    </row>
    <row r="1950" spans="1:5" ht="15" customHeight="1">
      <c r="A1950" s="211" t="s">
        <v>2325</v>
      </c>
      <c r="B1950" s="197" t="s">
        <v>2452</v>
      </c>
      <c r="C1950" s="196" t="s">
        <v>2456</v>
      </c>
      <c r="D1950" s="196">
        <v>109.48</v>
      </c>
      <c r="E1950" s="196">
        <v>28.58</v>
      </c>
    </row>
    <row r="1951" spans="1:5" ht="15" customHeight="1">
      <c r="A1951" s="211" t="s">
        <v>2325</v>
      </c>
      <c r="B1951" s="197" t="s">
        <v>2452</v>
      </c>
      <c r="C1951" s="196" t="s">
        <v>2457</v>
      </c>
      <c r="D1951" s="196">
        <v>109.65</v>
      </c>
      <c r="E1951" s="196">
        <v>28.72</v>
      </c>
    </row>
    <row r="1952" spans="1:5" ht="15" customHeight="1">
      <c r="A1952" s="211" t="s">
        <v>2325</v>
      </c>
      <c r="B1952" s="197" t="s">
        <v>2452</v>
      </c>
      <c r="C1952" s="196" t="s">
        <v>2458</v>
      </c>
      <c r="D1952" s="196">
        <v>109.95</v>
      </c>
      <c r="E1952" s="196">
        <v>28.62</v>
      </c>
    </row>
    <row r="1953" spans="1:5" ht="15" customHeight="1">
      <c r="A1953" s="211" t="s">
        <v>2325</v>
      </c>
      <c r="B1953" s="197" t="s">
        <v>2452</v>
      </c>
      <c r="C1953" s="196" t="s">
        <v>2459</v>
      </c>
      <c r="D1953" s="196">
        <v>109.85</v>
      </c>
      <c r="E1953" s="196">
        <v>29</v>
      </c>
    </row>
    <row r="1954" spans="1:5" ht="15" customHeight="1">
      <c r="A1954" s="211" t="s">
        <v>2325</v>
      </c>
      <c r="B1954" s="197" t="s">
        <v>2452</v>
      </c>
      <c r="C1954" s="196" t="s">
        <v>2460</v>
      </c>
      <c r="D1954" s="196">
        <v>109.43</v>
      </c>
      <c r="E1954" s="196">
        <v>29.47</v>
      </c>
    </row>
    <row r="1955" spans="1:5" ht="15" customHeight="1">
      <c r="A1955" s="207" t="s">
        <v>2461</v>
      </c>
      <c r="B1955" s="197" t="s">
        <v>2462</v>
      </c>
      <c r="C1955" s="196" t="s">
        <v>2462</v>
      </c>
      <c r="D1955" s="196">
        <v>113.27</v>
      </c>
      <c r="E1955" s="196">
        <v>23.13</v>
      </c>
    </row>
    <row r="1956" spans="1:5" ht="15" customHeight="1">
      <c r="A1956" s="207" t="s">
        <v>2461</v>
      </c>
      <c r="B1956" s="197" t="s">
        <v>2462</v>
      </c>
      <c r="C1956" s="196" t="s">
        <v>2463</v>
      </c>
      <c r="D1956" s="196">
        <v>113.23</v>
      </c>
      <c r="E1956" s="196">
        <v>23.13</v>
      </c>
    </row>
    <row r="1957" spans="1:5" ht="15" customHeight="1">
      <c r="A1957" s="207" t="s">
        <v>2461</v>
      </c>
      <c r="B1957" s="197" t="s">
        <v>2462</v>
      </c>
      <c r="C1957" s="196" t="s">
        <v>2464</v>
      </c>
      <c r="D1957" s="196">
        <v>113.27</v>
      </c>
      <c r="E1957" s="196">
        <v>23.13</v>
      </c>
    </row>
    <row r="1958" spans="1:5" ht="15" customHeight="1">
      <c r="A1958" s="207" t="s">
        <v>2461</v>
      </c>
      <c r="B1958" s="197" t="s">
        <v>2462</v>
      </c>
      <c r="C1958" s="196" t="s">
        <v>2465</v>
      </c>
      <c r="D1958" s="196">
        <v>113.25</v>
      </c>
      <c r="E1958" s="196">
        <v>23.1</v>
      </c>
    </row>
    <row r="1959" spans="1:5" ht="15" customHeight="1">
      <c r="A1959" s="207" t="s">
        <v>2461</v>
      </c>
      <c r="B1959" s="197" t="s">
        <v>2462</v>
      </c>
      <c r="C1959" s="196" t="s">
        <v>2466</v>
      </c>
      <c r="D1959" s="196">
        <v>113.35</v>
      </c>
      <c r="E1959" s="196">
        <v>23.12</v>
      </c>
    </row>
    <row r="1960" spans="1:5" ht="15" customHeight="1">
      <c r="A1960" s="207" t="s">
        <v>2461</v>
      </c>
      <c r="B1960" s="197" t="s">
        <v>2462</v>
      </c>
      <c r="C1960" s="196" t="s">
        <v>2467</v>
      </c>
      <c r="D1960" s="196">
        <v>113.27</v>
      </c>
      <c r="E1960" s="196">
        <v>23.17</v>
      </c>
    </row>
    <row r="1961" spans="1:5" ht="15" customHeight="1">
      <c r="A1961" s="207" t="s">
        <v>2461</v>
      </c>
      <c r="B1961" s="197" t="s">
        <v>2462</v>
      </c>
      <c r="C1961" s="196" t="s">
        <v>2468</v>
      </c>
      <c r="D1961" s="196">
        <v>113.45</v>
      </c>
      <c r="E1961" s="196">
        <v>23.1</v>
      </c>
    </row>
    <row r="1962" spans="1:5" ht="15" customHeight="1">
      <c r="A1962" s="207" t="s">
        <v>2461</v>
      </c>
      <c r="B1962" s="197" t="s">
        <v>2462</v>
      </c>
      <c r="C1962" s="196" t="s">
        <v>2469</v>
      </c>
      <c r="D1962" s="196">
        <v>113.35</v>
      </c>
      <c r="E1962" s="196">
        <v>22.95</v>
      </c>
    </row>
    <row r="1963" spans="1:5" ht="15" customHeight="1">
      <c r="A1963" s="207" t="s">
        <v>2461</v>
      </c>
      <c r="B1963" s="197" t="s">
        <v>2462</v>
      </c>
      <c r="C1963" s="196" t="s">
        <v>2470</v>
      </c>
      <c r="D1963" s="196">
        <v>113.22</v>
      </c>
      <c r="E1963" s="196">
        <v>23.4</v>
      </c>
    </row>
    <row r="1964" spans="1:5" ht="15" customHeight="1">
      <c r="A1964" s="207" t="s">
        <v>2461</v>
      </c>
      <c r="B1964" s="197" t="s">
        <v>2462</v>
      </c>
      <c r="C1964" s="196" t="s">
        <v>2471</v>
      </c>
      <c r="D1964" s="196">
        <v>113.83</v>
      </c>
      <c r="E1964" s="196">
        <v>23.3</v>
      </c>
    </row>
    <row r="1965" spans="1:5" ht="15" customHeight="1">
      <c r="A1965" s="207" t="s">
        <v>2461</v>
      </c>
      <c r="B1965" s="197" t="s">
        <v>2462</v>
      </c>
      <c r="C1965" s="196" t="s">
        <v>2472</v>
      </c>
      <c r="D1965" s="196">
        <v>113.58</v>
      </c>
      <c r="E1965" s="196">
        <v>23.55</v>
      </c>
    </row>
    <row r="1966" spans="1:5" ht="15" customHeight="1">
      <c r="A1966" s="207" t="s">
        <v>2461</v>
      </c>
      <c r="B1966" s="197" t="s">
        <v>2473</v>
      </c>
      <c r="C1966" s="196" t="s">
        <v>2473</v>
      </c>
      <c r="D1966" s="196">
        <v>113.6</v>
      </c>
      <c r="E1966" s="196">
        <v>24.82</v>
      </c>
    </row>
    <row r="1967" spans="1:5" ht="15" customHeight="1">
      <c r="A1967" s="207" t="s">
        <v>2461</v>
      </c>
      <c r="B1967" s="197" t="s">
        <v>2473</v>
      </c>
      <c r="C1967" s="196" t="s">
        <v>2474</v>
      </c>
      <c r="D1967" s="196">
        <v>113.57</v>
      </c>
      <c r="E1967" s="196">
        <v>24.8</v>
      </c>
    </row>
    <row r="1968" spans="1:5" ht="15" customHeight="1">
      <c r="A1968" s="207" t="s">
        <v>2461</v>
      </c>
      <c r="B1968" s="197" t="s">
        <v>2473</v>
      </c>
      <c r="C1968" s="196" t="s">
        <v>2475</v>
      </c>
      <c r="D1968" s="196">
        <v>113.6</v>
      </c>
      <c r="E1968" s="196">
        <v>24.8</v>
      </c>
    </row>
    <row r="1969" spans="1:5" ht="15" customHeight="1">
      <c r="A1969" s="207" t="s">
        <v>2461</v>
      </c>
      <c r="B1969" s="197" t="s">
        <v>2473</v>
      </c>
      <c r="C1969" s="196" t="s">
        <v>2476</v>
      </c>
      <c r="D1969" s="196">
        <v>113.6</v>
      </c>
      <c r="E1969" s="196">
        <v>24.68</v>
      </c>
    </row>
    <row r="1970" spans="1:5" ht="15" customHeight="1">
      <c r="A1970" s="207" t="s">
        <v>2461</v>
      </c>
      <c r="B1970" s="197" t="s">
        <v>2473</v>
      </c>
      <c r="C1970" s="196" t="s">
        <v>2477</v>
      </c>
      <c r="D1970" s="196">
        <v>114.07</v>
      </c>
      <c r="E1970" s="196">
        <v>24.95</v>
      </c>
    </row>
    <row r="1971" spans="1:5" ht="15" customHeight="1">
      <c r="A1971" s="207" t="s">
        <v>2461</v>
      </c>
      <c r="B1971" s="197" t="s">
        <v>2473</v>
      </c>
      <c r="C1971" s="196" t="s">
        <v>2478</v>
      </c>
      <c r="D1971" s="196">
        <v>113.75</v>
      </c>
      <c r="E1971" s="196">
        <v>25.08</v>
      </c>
    </row>
    <row r="1972" spans="1:5" ht="15" customHeight="1">
      <c r="A1972" s="207" t="s">
        <v>2461</v>
      </c>
      <c r="B1972" s="197" t="s">
        <v>2473</v>
      </c>
      <c r="C1972" s="196" t="s">
        <v>2479</v>
      </c>
      <c r="D1972" s="196">
        <v>114.13</v>
      </c>
      <c r="E1972" s="196">
        <v>24.35</v>
      </c>
    </row>
    <row r="1973" spans="1:5" ht="15" customHeight="1">
      <c r="A1973" s="207" t="s">
        <v>2461</v>
      </c>
      <c r="B1973" s="197" t="s">
        <v>2473</v>
      </c>
      <c r="C1973" s="196" t="s">
        <v>2480</v>
      </c>
      <c r="D1973" s="196">
        <v>113.27</v>
      </c>
      <c r="E1973" s="196">
        <v>24.78</v>
      </c>
    </row>
    <row r="1974" spans="1:5" ht="15" customHeight="1">
      <c r="A1974" s="207" t="s">
        <v>2461</v>
      </c>
      <c r="B1974" s="197" t="s">
        <v>2473</v>
      </c>
      <c r="C1974" s="196" t="s">
        <v>2481</v>
      </c>
      <c r="D1974" s="196">
        <v>114.2</v>
      </c>
      <c r="E1974" s="196">
        <v>24.07</v>
      </c>
    </row>
    <row r="1975" spans="1:5" ht="15" customHeight="1">
      <c r="A1975" s="207" t="s">
        <v>2461</v>
      </c>
      <c r="B1975" s="197" t="s">
        <v>2473</v>
      </c>
      <c r="C1975" s="196" t="s">
        <v>2482</v>
      </c>
      <c r="D1975" s="196">
        <v>113.35</v>
      </c>
      <c r="E1975" s="196">
        <v>25.13</v>
      </c>
    </row>
    <row r="1976" spans="1:5" ht="15" customHeight="1">
      <c r="A1976" s="207" t="s">
        <v>2461</v>
      </c>
      <c r="B1976" s="197" t="s">
        <v>2473</v>
      </c>
      <c r="C1976" s="196" t="s">
        <v>2483</v>
      </c>
      <c r="D1976" s="196">
        <v>114.3</v>
      </c>
      <c r="E1976" s="196">
        <v>25.12</v>
      </c>
    </row>
    <row r="1977" spans="1:5" ht="15" customHeight="1">
      <c r="A1977" s="207" t="s">
        <v>2461</v>
      </c>
      <c r="B1977" s="197" t="s">
        <v>2484</v>
      </c>
      <c r="C1977" s="196" t="s">
        <v>2484</v>
      </c>
      <c r="D1977" s="196">
        <v>114.05</v>
      </c>
      <c r="E1977" s="196">
        <v>22.55</v>
      </c>
    </row>
    <row r="1978" spans="1:5" ht="15" customHeight="1">
      <c r="A1978" s="207" t="s">
        <v>2461</v>
      </c>
      <c r="B1978" s="197" t="s">
        <v>2484</v>
      </c>
      <c r="C1978" s="196" t="s">
        <v>2485</v>
      </c>
      <c r="D1978" s="196">
        <v>114.12</v>
      </c>
      <c r="E1978" s="196">
        <v>22.55</v>
      </c>
    </row>
    <row r="1979" spans="1:5" ht="15" customHeight="1">
      <c r="A1979" s="207" t="s">
        <v>2461</v>
      </c>
      <c r="B1979" s="197" t="s">
        <v>2484</v>
      </c>
      <c r="C1979" s="196" t="s">
        <v>2486</v>
      </c>
      <c r="D1979" s="196">
        <v>114.05</v>
      </c>
      <c r="E1979" s="196">
        <v>22.53</v>
      </c>
    </row>
    <row r="1980" spans="1:5" ht="15" customHeight="1">
      <c r="A1980" s="207" t="s">
        <v>2461</v>
      </c>
      <c r="B1980" s="197" t="s">
        <v>2484</v>
      </c>
      <c r="C1980" s="196" t="s">
        <v>1244</v>
      </c>
      <c r="D1980" s="196">
        <v>113.92</v>
      </c>
      <c r="E1980" s="196">
        <v>22.52</v>
      </c>
    </row>
    <row r="1981" spans="1:5" ht="15" customHeight="1">
      <c r="A1981" s="207" t="s">
        <v>2461</v>
      </c>
      <c r="B1981" s="197" t="s">
        <v>2484</v>
      </c>
      <c r="C1981" s="196" t="s">
        <v>2487</v>
      </c>
      <c r="D1981" s="196">
        <v>113.9</v>
      </c>
      <c r="E1981" s="196">
        <v>22.57</v>
      </c>
    </row>
    <row r="1982" spans="1:5" ht="15" customHeight="1">
      <c r="A1982" s="207" t="s">
        <v>2461</v>
      </c>
      <c r="B1982" s="197" t="s">
        <v>2484</v>
      </c>
      <c r="C1982" s="196" t="s">
        <v>2488</v>
      </c>
      <c r="D1982" s="196">
        <v>114.27</v>
      </c>
      <c r="E1982" s="196">
        <v>22.73</v>
      </c>
    </row>
    <row r="1983" spans="1:5" ht="15" customHeight="1">
      <c r="A1983" s="207" t="s">
        <v>2461</v>
      </c>
      <c r="B1983" s="197" t="s">
        <v>2484</v>
      </c>
      <c r="C1983" s="196" t="s">
        <v>2489</v>
      </c>
      <c r="D1983" s="196">
        <v>114.22</v>
      </c>
      <c r="E1983" s="196">
        <v>22.55</v>
      </c>
    </row>
    <row r="1984" spans="1:5" ht="15" customHeight="1">
      <c r="A1984" s="207" t="s">
        <v>2461</v>
      </c>
      <c r="B1984" s="197" t="s">
        <v>2490</v>
      </c>
      <c r="C1984" s="196" t="s">
        <v>2490</v>
      </c>
      <c r="D1984" s="196">
        <v>113.57</v>
      </c>
      <c r="E1984" s="196">
        <v>22.27</v>
      </c>
    </row>
    <row r="1985" spans="1:5" ht="15" customHeight="1">
      <c r="A1985" s="207" t="s">
        <v>2461</v>
      </c>
      <c r="B1985" s="197" t="s">
        <v>2490</v>
      </c>
      <c r="C1985" s="196" t="s">
        <v>2491</v>
      </c>
      <c r="D1985" s="196">
        <v>113.55</v>
      </c>
      <c r="E1985" s="196">
        <v>22.27</v>
      </c>
    </row>
    <row r="1986" spans="1:5" ht="15" customHeight="1">
      <c r="A1986" s="207" t="s">
        <v>2461</v>
      </c>
      <c r="B1986" s="197" t="s">
        <v>2490</v>
      </c>
      <c r="C1986" s="196" t="s">
        <v>2492</v>
      </c>
      <c r="D1986" s="196">
        <v>113.28</v>
      </c>
      <c r="E1986" s="196">
        <v>22.22</v>
      </c>
    </row>
    <row r="1987" spans="1:5" ht="15" customHeight="1">
      <c r="A1987" s="207" t="s">
        <v>2461</v>
      </c>
      <c r="B1987" s="197" t="s">
        <v>2490</v>
      </c>
      <c r="C1987" s="196" t="s">
        <v>2493</v>
      </c>
      <c r="D1987" s="196">
        <v>113.4</v>
      </c>
      <c r="E1987" s="196">
        <v>22.07</v>
      </c>
    </row>
    <row r="1988" spans="1:5" ht="15" customHeight="1">
      <c r="A1988" s="207" t="s">
        <v>2461</v>
      </c>
      <c r="B1988" s="197" t="s">
        <v>2494</v>
      </c>
      <c r="C1988" s="196" t="s">
        <v>2494</v>
      </c>
      <c r="D1988" s="196">
        <v>116.68</v>
      </c>
      <c r="E1988" s="196">
        <v>23.35</v>
      </c>
    </row>
    <row r="1989" spans="1:5" ht="15" customHeight="1">
      <c r="A1989" s="207" t="s">
        <v>2461</v>
      </c>
      <c r="B1989" s="197" t="s">
        <v>2494</v>
      </c>
      <c r="C1989" s="196" t="s">
        <v>2495</v>
      </c>
      <c r="D1989" s="196">
        <v>116.72</v>
      </c>
      <c r="E1989" s="196">
        <v>23.37</v>
      </c>
    </row>
    <row r="1990" spans="1:5" ht="15" customHeight="1">
      <c r="A1990" s="207" t="s">
        <v>2461</v>
      </c>
      <c r="B1990" s="197" t="s">
        <v>2494</v>
      </c>
      <c r="C1990" s="196" t="s">
        <v>2496</v>
      </c>
      <c r="D1990" s="196">
        <v>116.7</v>
      </c>
      <c r="E1990" s="196">
        <v>23.37</v>
      </c>
    </row>
    <row r="1991" spans="1:5" ht="15" customHeight="1">
      <c r="A1991" s="207" t="s">
        <v>2461</v>
      </c>
      <c r="B1991" s="197" t="s">
        <v>2494</v>
      </c>
      <c r="C1991" s="196" t="s">
        <v>2497</v>
      </c>
      <c r="D1991" s="196">
        <v>116.6</v>
      </c>
      <c r="E1991" s="196">
        <v>23.27</v>
      </c>
    </row>
    <row r="1992" spans="1:5" ht="15" customHeight="1">
      <c r="A1992" s="207" t="s">
        <v>2461</v>
      </c>
      <c r="B1992" s="197" t="s">
        <v>2494</v>
      </c>
      <c r="C1992" s="196" t="s">
        <v>2498</v>
      </c>
      <c r="D1992" s="196">
        <v>116.43</v>
      </c>
      <c r="E1992" s="196">
        <v>23.25</v>
      </c>
    </row>
    <row r="1993" spans="1:5" ht="15" customHeight="1">
      <c r="A1993" s="207" t="s">
        <v>2461</v>
      </c>
      <c r="B1993" s="197" t="s">
        <v>2494</v>
      </c>
      <c r="C1993" s="196" t="s">
        <v>2499</v>
      </c>
      <c r="D1993" s="196">
        <v>116.77</v>
      </c>
      <c r="E1993" s="196">
        <v>23.48</v>
      </c>
    </row>
    <row r="1994" spans="1:5" ht="15" customHeight="1">
      <c r="A1994" s="207" t="s">
        <v>2461</v>
      </c>
      <c r="B1994" s="197" t="s">
        <v>2494</v>
      </c>
      <c r="C1994" s="196" t="s">
        <v>2500</v>
      </c>
      <c r="D1994" s="196">
        <v>117.02</v>
      </c>
      <c r="E1994" s="196">
        <v>23.42</v>
      </c>
    </row>
    <row r="1995" spans="1:5" ht="15" customHeight="1">
      <c r="A1995" s="207" t="s">
        <v>2461</v>
      </c>
      <c r="B1995" s="197" t="s">
        <v>2501</v>
      </c>
      <c r="C1995" s="196" t="s">
        <v>2501</v>
      </c>
      <c r="D1995" s="196">
        <v>113.12</v>
      </c>
      <c r="E1995" s="196">
        <v>23.02</v>
      </c>
    </row>
    <row r="1996" spans="1:5" ht="15" customHeight="1">
      <c r="A1996" s="207" t="s">
        <v>2461</v>
      </c>
      <c r="B1996" s="197" t="s">
        <v>2501</v>
      </c>
      <c r="C1996" s="196" t="s">
        <v>2502</v>
      </c>
      <c r="D1996" s="196">
        <v>113.15</v>
      </c>
      <c r="E1996" s="196">
        <v>23.03</v>
      </c>
    </row>
    <row r="1997" spans="1:5" ht="15" customHeight="1">
      <c r="A1997" s="207" t="s">
        <v>2461</v>
      </c>
      <c r="B1997" s="197" t="s">
        <v>2501</v>
      </c>
      <c r="C1997" s="196" t="s">
        <v>2503</v>
      </c>
      <c r="D1997" s="196">
        <v>113.3</v>
      </c>
      <c r="E1997" s="196">
        <v>22.8</v>
      </c>
    </row>
    <row r="1998" spans="1:5" ht="15" customHeight="1">
      <c r="A1998" s="207" t="s">
        <v>2461</v>
      </c>
      <c r="B1998" s="197" t="s">
        <v>2501</v>
      </c>
      <c r="C1998" s="196" t="s">
        <v>2504</v>
      </c>
      <c r="D1998" s="196">
        <v>112.87</v>
      </c>
      <c r="E1998" s="196">
        <v>23.17</v>
      </c>
    </row>
    <row r="1999" spans="1:5" ht="15" customHeight="1">
      <c r="A1999" s="207" t="s">
        <v>2461</v>
      </c>
      <c r="B1999" s="197" t="s">
        <v>2501</v>
      </c>
      <c r="C1999" s="196" t="s">
        <v>2505</v>
      </c>
      <c r="D1999" s="196">
        <v>112.88</v>
      </c>
      <c r="E1999" s="196">
        <v>22.9</v>
      </c>
    </row>
    <row r="2000" spans="1:5" ht="15" customHeight="1">
      <c r="A2000" s="207" t="s">
        <v>2461</v>
      </c>
      <c r="B2000" s="197" t="s">
        <v>2506</v>
      </c>
      <c r="C2000" s="196" t="s">
        <v>2506</v>
      </c>
      <c r="D2000" s="196">
        <v>113.08</v>
      </c>
      <c r="E2000" s="196">
        <v>22.58</v>
      </c>
    </row>
    <row r="2001" spans="1:5" ht="15" customHeight="1">
      <c r="A2001" s="207" t="s">
        <v>2461</v>
      </c>
      <c r="B2001" s="197" t="s">
        <v>2506</v>
      </c>
      <c r="C2001" s="196" t="s">
        <v>2507</v>
      </c>
      <c r="D2001" s="196">
        <v>113.03</v>
      </c>
      <c r="E2001" s="196">
        <v>22.47</v>
      </c>
    </row>
    <row r="2002" spans="1:5" ht="15" customHeight="1">
      <c r="A2002" s="207" t="s">
        <v>2461</v>
      </c>
      <c r="B2002" s="197" t="s">
        <v>2506</v>
      </c>
      <c r="C2002" s="196" t="s">
        <v>2508</v>
      </c>
      <c r="D2002" s="196">
        <v>112.78</v>
      </c>
      <c r="E2002" s="196">
        <v>22.25</v>
      </c>
    </row>
    <row r="2003" spans="1:5" ht="15" customHeight="1">
      <c r="A2003" s="207" t="s">
        <v>2461</v>
      </c>
      <c r="B2003" s="197" t="s">
        <v>2506</v>
      </c>
      <c r="C2003" s="196" t="s">
        <v>2509</v>
      </c>
      <c r="D2003" s="196">
        <v>112.67</v>
      </c>
      <c r="E2003" s="196">
        <v>22.38</v>
      </c>
    </row>
    <row r="2004" spans="1:5" ht="15" customHeight="1">
      <c r="A2004" s="207" t="s">
        <v>2461</v>
      </c>
      <c r="B2004" s="197" t="s">
        <v>2506</v>
      </c>
      <c r="C2004" s="196" t="s">
        <v>2510</v>
      </c>
      <c r="D2004" s="196">
        <v>112.97</v>
      </c>
      <c r="E2004" s="196">
        <v>22.77</v>
      </c>
    </row>
    <row r="2005" spans="1:5" ht="15" customHeight="1">
      <c r="A2005" s="207" t="s">
        <v>2461</v>
      </c>
      <c r="B2005" s="197" t="s">
        <v>2506</v>
      </c>
      <c r="C2005" s="196" t="s">
        <v>2511</v>
      </c>
      <c r="D2005" s="196">
        <v>112.3</v>
      </c>
      <c r="E2005" s="196">
        <v>22.18</v>
      </c>
    </row>
    <row r="2006" spans="1:5" ht="15" customHeight="1">
      <c r="A2006" s="207" t="s">
        <v>2461</v>
      </c>
      <c r="B2006" s="197" t="s">
        <v>2512</v>
      </c>
      <c r="C2006" s="196" t="s">
        <v>2512</v>
      </c>
      <c r="D2006" s="196">
        <v>110.35</v>
      </c>
      <c r="E2006" s="196">
        <v>21.27</v>
      </c>
    </row>
    <row r="2007" spans="1:5" ht="15" customHeight="1">
      <c r="A2007" s="207" t="s">
        <v>2461</v>
      </c>
      <c r="B2007" s="197" t="s">
        <v>2512</v>
      </c>
      <c r="C2007" s="196" t="s">
        <v>2513</v>
      </c>
      <c r="D2007" s="196">
        <v>110.37</v>
      </c>
      <c r="E2007" s="196">
        <v>21.27</v>
      </c>
    </row>
    <row r="2008" spans="1:5" ht="15" customHeight="1">
      <c r="A2008" s="207" t="s">
        <v>2461</v>
      </c>
      <c r="B2008" s="197" t="s">
        <v>2512</v>
      </c>
      <c r="C2008" s="196" t="s">
        <v>2514</v>
      </c>
      <c r="D2008" s="196">
        <v>110.4</v>
      </c>
      <c r="E2008" s="196">
        <v>21.2</v>
      </c>
    </row>
    <row r="2009" spans="1:5" ht="15" customHeight="1">
      <c r="A2009" s="207" t="s">
        <v>2461</v>
      </c>
      <c r="B2009" s="197" t="s">
        <v>2512</v>
      </c>
      <c r="C2009" s="196" t="s">
        <v>2515</v>
      </c>
      <c r="D2009" s="196">
        <v>110.47</v>
      </c>
      <c r="E2009" s="196">
        <v>21.23</v>
      </c>
    </row>
    <row r="2010" spans="1:5" ht="15" customHeight="1">
      <c r="A2010" s="207" t="s">
        <v>2461</v>
      </c>
      <c r="B2010" s="197" t="s">
        <v>2512</v>
      </c>
      <c r="C2010" s="196" t="s">
        <v>2516</v>
      </c>
      <c r="D2010" s="196">
        <v>110.32</v>
      </c>
      <c r="E2010" s="196">
        <v>21.27</v>
      </c>
    </row>
    <row r="2011" spans="1:5" ht="15" customHeight="1">
      <c r="A2011" s="207" t="s">
        <v>2461</v>
      </c>
      <c r="B2011" s="197" t="s">
        <v>2512</v>
      </c>
      <c r="C2011" s="196" t="s">
        <v>2517</v>
      </c>
      <c r="D2011" s="196">
        <v>110.25</v>
      </c>
      <c r="E2011" s="196">
        <v>21.38</v>
      </c>
    </row>
    <row r="2012" spans="1:5" ht="15" customHeight="1">
      <c r="A2012" s="207" t="s">
        <v>2461</v>
      </c>
      <c r="B2012" s="197" t="s">
        <v>2512</v>
      </c>
      <c r="C2012" s="196" t="s">
        <v>2518</v>
      </c>
      <c r="D2012" s="196">
        <v>110.17</v>
      </c>
      <c r="E2012" s="196">
        <v>20.329999999999998</v>
      </c>
    </row>
    <row r="2013" spans="1:5" ht="15" customHeight="1">
      <c r="A2013" s="207" t="s">
        <v>2461</v>
      </c>
      <c r="B2013" s="197" t="s">
        <v>2512</v>
      </c>
      <c r="C2013" s="196" t="s">
        <v>2519</v>
      </c>
      <c r="D2013" s="196">
        <v>110.27</v>
      </c>
      <c r="E2013" s="196">
        <v>21.62</v>
      </c>
    </row>
    <row r="2014" spans="1:5" ht="15" customHeight="1">
      <c r="A2014" s="207" t="s">
        <v>2461</v>
      </c>
      <c r="B2014" s="197" t="s">
        <v>2512</v>
      </c>
      <c r="C2014" s="196" t="s">
        <v>2520</v>
      </c>
      <c r="D2014" s="196">
        <v>110.08</v>
      </c>
      <c r="E2014" s="196">
        <v>20.92</v>
      </c>
    </row>
    <row r="2015" spans="1:5" ht="15" customHeight="1">
      <c r="A2015" s="207" t="s">
        <v>2461</v>
      </c>
      <c r="B2015" s="197" t="s">
        <v>2512</v>
      </c>
      <c r="C2015" s="196" t="s">
        <v>2521</v>
      </c>
      <c r="D2015" s="196">
        <v>110.77</v>
      </c>
      <c r="E2015" s="196">
        <v>21.43</v>
      </c>
    </row>
    <row r="2016" spans="1:5" ht="15" customHeight="1">
      <c r="A2016" s="207" t="s">
        <v>2461</v>
      </c>
      <c r="B2016" s="197" t="s">
        <v>2522</v>
      </c>
      <c r="C2016" s="196" t="s">
        <v>2522</v>
      </c>
      <c r="D2016" s="196">
        <v>110.92</v>
      </c>
      <c r="E2016" s="196">
        <v>21.67</v>
      </c>
    </row>
    <row r="2017" spans="1:5" ht="15" customHeight="1">
      <c r="A2017" s="207" t="s">
        <v>2461</v>
      </c>
      <c r="B2017" s="197" t="s">
        <v>2522</v>
      </c>
      <c r="C2017" s="196" t="s">
        <v>2523</v>
      </c>
      <c r="D2017" s="196">
        <v>110.92</v>
      </c>
      <c r="E2017" s="196">
        <v>21.63</v>
      </c>
    </row>
    <row r="2018" spans="1:5" ht="15" customHeight="1">
      <c r="A2018" s="207" t="s">
        <v>2461</v>
      </c>
      <c r="B2018" s="197" t="s">
        <v>2522</v>
      </c>
      <c r="C2018" s="196" t="s">
        <v>2524</v>
      </c>
      <c r="D2018" s="196">
        <v>111.02</v>
      </c>
      <c r="E2018" s="196">
        <v>21.47</v>
      </c>
    </row>
    <row r="2019" spans="1:5" ht="15" customHeight="1">
      <c r="A2019" s="207" t="s">
        <v>2461</v>
      </c>
      <c r="B2019" s="197" t="s">
        <v>2522</v>
      </c>
      <c r="C2019" s="196" t="s">
        <v>2525</v>
      </c>
      <c r="D2019" s="196">
        <v>111</v>
      </c>
      <c r="E2019" s="196">
        <v>21.5</v>
      </c>
    </row>
    <row r="2020" spans="1:5" ht="15" customHeight="1">
      <c r="A2020" s="207" t="s">
        <v>2461</v>
      </c>
      <c r="B2020" s="197" t="s">
        <v>2522</v>
      </c>
      <c r="C2020" s="196" t="s">
        <v>2526</v>
      </c>
      <c r="D2020" s="196">
        <v>110.85</v>
      </c>
      <c r="E2020" s="196">
        <v>21.92</v>
      </c>
    </row>
    <row r="2021" spans="1:5" ht="15" customHeight="1">
      <c r="A2021" s="207" t="s">
        <v>2461</v>
      </c>
      <c r="B2021" s="197" t="s">
        <v>2522</v>
      </c>
      <c r="C2021" s="196" t="s">
        <v>2527</v>
      </c>
      <c r="D2021" s="196">
        <v>110.63</v>
      </c>
      <c r="E2021" s="196">
        <v>21.67</v>
      </c>
    </row>
    <row r="2022" spans="1:5" ht="15" customHeight="1">
      <c r="A2022" s="207" t="s">
        <v>2461</v>
      </c>
      <c r="B2022" s="197" t="s">
        <v>2522</v>
      </c>
      <c r="C2022" s="196" t="s">
        <v>2528</v>
      </c>
      <c r="D2022" s="196">
        <v>110.95</v>
      </c>
      <c r="E2022" s="196">
        <v>22.35</v>
      </c>
    </row>
    <row r="2023" spans="1:5" ht="15" customHeight="1">
      <c r="A2023" s="207" t="s">
        <v>2461</v>
      </c>
      <c r="B2023" s="197" t="s">
        <v>2529</v>
      </c>
      <c r="C2023" s="196" t="s">
        <v>2529</v>
      </c>
      <c r="D2023" s="196">
        <v>112.47</v>
      </c>
      <c r="E2023" s="196">
        <v>23.05</v>
      </c>
    </row>
    <row r="2024" spans="1:5" ht="15" customHeight="1">
      <c r="A2024" s="207" t="s">
        <v>2461</v>
      </c>
      <c r="B2024" s="197" t="s">
        <v>2529</v>
      </c>
      <c r="C2024" s="196" t="s">
        <v>2530</v>
      </c>
      <c r="D2024" s="196">
        <v>112.48</v>
      </c>
      <c r="E2024" s="196">
        <v>23.05</v>
      </c>
    </row>
    <row r="2025" spans="1:5" ht="15" customHeight="1">
      <c r="A2025" s="207" t="s">
        <v>2461</v>
      </c>
      <c r="B2025" s="197" t="s">
        <v>2529</v>
      </c>
      <c r="C2025" s="196" t="s">
        <v>2531</v>
      </c>
      <c r="D2025" s="196">
        <v>112.57</v>
      </c>
      <c r="E2025" s="196">
        <v>23.17</v>
      </c>
    </row>
    <row r="2026" spans="1:5" ht="15" customHeight="1">
      <c r="A2026" s="207" t="s">
        <v>2461</v>
      </c>
      <c r="B2026" s="197" t="s">
        <v>2529</v>
      </c>
      <c r="C2026" s="196" t="s">
        <v>2532</v>
      </c>
      <c r="D2026" s="196">
        <v>112.43</v>
      </c>
      <c r="E2026" s="196">
        <v>23.63</v>
      </c>
    </row>
    <row r="2027" spans="1:5" ht="15" customHeight="1">
      <c r="A2027" s="207" t="s">
        <v>2461</v>
      </c>
      <c r="B2027" s="197" t="s">
        <v>2529</v>
      </c>
      <c r="C2027" s="196" t="s">
        <v>2533</v>
      </c>
      <c r="D2027" s="196">
        <v>112.18</v>
      </c>
      <c r="E2027" s="196">
        <v>23.92</v>
      </c>
    </row>
    <row r="2028" spans="1:5" ht="15" customHeight="1">
      <c r="A2028" s="207" t="s">
        <v>2461</v>
      </c>
      <c r="B2028" s="197" t="s">
        <v>2529</v>
      </c>
      <c r="C2028" s="196" t="s">
        <v>2534</v>
      </c>
      <c r="D2028" s="196">
        <v>111.5</v>
      </c>
      <c r="E2028" s="196">
        <v>23.43</v>
      </c>
    </row>
    <row r="2029" spans="1:5" ht="15" customHeight="1">
      <c r="A2029" s="207" t="s">
        <v>2461</v>
      </c>
      <c r="B2029" s="197" t="s">
        <v>2529</v>
      </c>
      <c r="C2029" s="196" t="s">
        <v>2535</v>
      </c>
      <c r="D2029" s="196">
        <v>111.77</v>
      </c>
      <c r="E2029" s="196">
        <v>23.15</v>
      </c>
    </row>
    <row r="2030" spans="1:5" ht="15" customHeight="1">
      <c r="A2030" s="207" t="s">
        <v>2461</v>
      </c>
      <c r="B2030" s="197" t="s">
        <v>2529</v>
      </c>
      <c r="C2030" s="196" t="s">
        <v>2536</v>
      </c>
      <c r="D2030" s="196">
        <v>112.45</v>
      </c>
      <c r="E2030" s="196">
        <v>23.03</v>
      </c>
    </row>
    <row r="2031" spans="1:5" ht="15" customHeight="1">
      <c r="A2031" s="207" t="s">
        <v>2461</v>
      </c>
      <c r="B2031" s="197" t="s">
        <v>2529</v>
      </c>
      <c r="C2031" s="196" t="s">
        <v>2537</v>
      </c>
      <c r="D2031" s="196">
        <v>112.68</v>
      </c>
      <c r="E2031" s="196">
        <v>23.33</v>
      </c>
    </row>
    <row r="2032" spans="1:5" ht="15" customHeight="1">
      <c r="A2032" s="207" t="s">
        <v>2461</v>
      </c>
      <c r="B2032" s="197" t="s">
        <v>2538</v>
      </c>
      <c r="C2032" s="196" t="s">
        <v>2538</v>
      </c>
      <c r="D2032" s="196">
        <v>114.42</v>
      </c>
      <c r="E2032" s="196">
        <v>23.12</v>
      </c>
    </row>
    <row r="2033" spans="1:5" ht="15" customHeight="1">
      <c r="A2033" s="207" t="s">
        <v>2461</v>
      </c>
      <c r="B2033" s="197" t="s">
        <v>2538</v>
      </c>
      <c r="C2033" s="196" t="s">
        <v>2539</v>
      </c>
      <c r="D2033" s="196">
        <v>114.4</v>
      </c>
      <c r="E2033" s="196">
        <v>23.08</v>
      </c>
    </row>
    <row r="2034" spans="1:5" ht="15" customHeight="1">
      <c r="A2034" s="207" t="s">
        <v>2461</v>
      </c>
      <c r="B2034" s="197" t="s">
        <v>2538</v>
      </c>
      <c r="C2034" s="196" t="s">
        <v>2540</v>
      </c>
      <c r="D2034" s="196">
        <v>114.47</v>
      </c>
      <c r="E2034" s="196">
        <v>22.8</v>
      </c>
    </row>
    <row r="2035" spans="1:5" ht="15" customHeight="1">
      <c r="A2035" s="207" t="s">
        <v>2461</v>
      </c>
      <c r="B2035" s="197" t="s">
        <v>2538</v>
      </c>
      <c r="C2035" s="196" t="s">
        <v>2541</v>
      </c>
      <c r="D2035" s="196">
        <v>114.28</v>
      </c>
      <c r="E2035" s="196">
        <v>23.18</v>
      </c>
    </row>
    <row r="2036" spans="1:5" ht="15" customHeight="1">
      <c r="A2036" s="207" t="s">
        <v>2461</v>
      </c>
      <c r="B2036" s="197" t="s">
        <v>2538</v>
      </c>
      <c r="C2036" s="196" t="s">
        <v>2542</v>
      </c>
      <c r="D2036" s="196">
        <v>114.72</v>
      </c>
      <c r="E2036" s="196">
        <v>22.98</v>
      </c>
    </row>
    <row r="2037" spans="1:5" ht="15" customHeight="1">
      <c r="A2037" s="207" t="s">
        <v>2461</v>
      </c>
      <c r="B2037" s="197" t="s">
        <v>2538</v>
      </c>
      <c r="C2037" s="196" t="s">
        <v>2543</v>
      </c>
      <c r="D2037" s="196">
        <v>114.25</v>
      </c>
      <c r="E2037" s="196">
        <v>23.73</v>
      </c>
    </row>
    <row r="2038" spans="1:5" ht="15" customHeight="1">
      <c r="A2038" s="207" t="s">
        <v>2461</v>
      </c>
      <c r="B2038" s="197" t="s">
        <v>2544</v>
      </c>
      <c r="C2038" s="196" t="s">
        <v>2544</v>
      </c>
      <c r="D2038" s="196">
        <v>116.12</v>
      </c>
      <c r="E2038" s="196">
        <v>24.28</v>
      </c>
    </row>
    <row r="2039" spans="1:5" ht="15" customHeight="1">
      <c r="A2039" s="207" t="s">
        <v>2461</v>
      </c>
      <c r="B2039" s="197" t="s">
        <v>2544</v>
      </c>
      <c r="C2039" s="196" t="s">
        <v>2545</v>
      </c>
      <c r="D2039" s="196">
        <v>116.12</v>
      </c>
      <c r="E2039" s="196">
        <v>24.32</v>
      </c>
    </row>
    <row r="2040" spans="1:5" ht="15" customHeight="1">
      <c r="A2040" s="207" t="s">
        <v>2461</v>
      </c>
      <c r="B2040" s="197" t="s">
        <v>2544</v>
      </c>
      <c r="C2040" s="196" t="s">
        <v>2546</v>
      </c>
      <c r="D2040" s="196">
        <v>116.05</v>
      </c>
      <c r="E2040" s="196">
        <v>24.28</v>
      </c>
    </row>
    <row r="2041" spans="1:5" ht="15" customHeight="1">
      <c r="A2041" s="207" t="s">
        <v>2461</v>
      </c>
      <c r="B2041" s="197" t="s">
        <v>2544</v>
      </c>
      <c r="C2041" s="196" t="s">
        <v>2547</v>
      </c>
      <c r="D2041" s="196">
        <v>116.7</v>
      </c>
      <c r="E2041" s="196">
        <v>24.35</v>
      </c>
    </row>
    <row r="2042" spans="1:5" ht="15" customHeight="1">
      <c r="A2042" s="207" t="s">
        <v>2461</v>
      </c>
      <c r="B2042" s="197" t="s">
        <v>2544</v>
      </c>
      <c r="C2042" s="196" t="s">
        <v>2548</v>
      </c>
      <c r="D2042" s="196">
        <v>116.18</v>
      </c>
      <c r="E2042" s="196">
        <v>23.77</v>
      </c>
    </row>
    <row r="2043" spans="1:5" ht="15" customHeight="1">
      <c r="A2043" s="207" t="s">
        <v>2461</v>
      </c>
      <c r="B2043" s="197" t="s">
        <v>2544</v>
      </c>
      <c r="C2043" s="196" t="s">
        <v>2549</v>
      </c>
      <c r="D2043" s="196">
        <v>115.77</v>
      </c>
      <c r="E2043" s="196">
        <v>23.93</v>
      </c>
    </row>
    <row r="2044" spans="1:5" ht="15" customHeight="1">
      <c r="A2044" s="207" t="s">
        <v>2461</v>
      </c>
      <c r="B2044" s="197" t="s">
        <v>2544</v>
      </c>
      <c r="C2044" s="196" t="s">
        <v>2550</v>
      </c>
      <c r="D2044" s="196">
        <v>115.88</v>
      </c>
      <c r="E2044" s="196">
        <v>24.57</v>
      </c>
    </row>
    <row r="2045" spans="1:5" ht="15" customHeight="1">
      <c r="A2045" s="207" t="s">
        <v>2461</v>
      </c>
      <c r="B2045" s="197" t="s">
        <v>2544</v>
      </c>
      <c r="C2045" s="196" t="s">
        <v>2551</v>
      </c>
      <c r="D2045" s="196">
        <v>116.17</v>
      </c>
      <c r="E2045" s="196">
        <v>24.67</v>
      </c>
    </row>
    <row r="2046" spans="1:5" ht="15" customHeight="1">
      <c r="A2046" s="207" t="s">
        <v>2461</v>
      </c>
      <c r="B2046" s="197" t="s">
        <v>2544</v>
      </c>
      <c r="C2046" s="196" t="s">
        <v>2552</v>
      </c>
      <c r="D2046" s="196">
        <v>115.73</v>
      </c>
      <c r="E2046" s="196">
        <v>24.15</v>
      </c>
    </row>
    <row r="2047" spans="1:5" ht="15" customHeight="1">
      <c r="A2047" s="207" t="s">
        <v>2461</v>
      </c>
      <c r="B2047" s="197" t="s">
        <v>2553</v>
      </c>
      <c r="C2047" s="196" t="s">
        <v>2553</v>
      </c>
      <c r="D2047" s="196">
        <v>115.37</v>
      </c>
      <c r="E2047" s="196">
        <v>22.78</v>
      </c>
    </row>
    <row r="2048" spans="1:5" ht="15" customHeight="1">
      <c r="A2048" s="207" t="s">
        <v>2461</v>
      </c>
      <c r="B2048" s="197" t="s">
        <v>2553</v>
      </c>
      <c r="C2048" s="196" t="s">
        <v>2554</v>
      </c>
      <c r="D2048" s="196">
        <v>115.33</v>
      </c>
      <c r="E2048" s="196">
        <v>22.97</v>
      </c>
    </row>
    <row r="2049" spans="1:5" ht="15" customHeight="1">
      <c r="A2049" s="207" t="s">
        <v>2461</v>
      </c>
      <c r="B2049" s="197" t="s">
        <v>2553</v>
      </c>
      <c r="C2049" s="196" t="s">
        <v>2555</v>
      </c>
      <c r="D2049" s="196">
        <v>115.65</v>
      </c>
      <c r="E2049" s="196">
        <v>23.3</v>
      </c>
    </row>
    <row r="2050" spans="1:5" ht="15" customHeight="1">
      <c r="A2050" s="207" t="s">
        <v>2461</v>
      </c>
      <c r="B2050" s="197" t="s">
        <v>2553</v>
      </c>
      <c r="C2050" s="196" t="s">
        <v>2556</v>
      </c>
      <c r="D2050" s="196">
        <v>115.65</v>
      </c>
      <c r="E2050" s="196">
        <v>22.95</v>
      </c>
    </row>
    <row r="2051" spans="1:5" ht="15" customHeight="1">
      <c r="A2051" s="207" t="s">
        <v>2461</v>
      </c>
      <c r="B2051" s="197" t="s">
        <v>2557</v>
      </c>
      <c r="C2051" s="196" t="s">
        <v>2557</v>
      </c>
      <c r="D2051" s="196">
        <v>114.7</v>
      </c>
      <c r="E2051" s="196">
        <v>23.73</v>
      </c>
    </row>
    <row r="2052" spans="1:5" ht="15" customHeight="1">
      <c r="A2052" s="207" t="s">
        <v>2461</v>
      </c>
      <c r="B2052" s="197" t="s">
        <v>2557</v>
      </c>
      <c r="C2052" s="196" t="s">
        <v>2558</v>
      </c>
      <c r="D2052" s="196">
        <v>114.7</v>
      </c>
      <c r="E2052" s="196">
        <v>23.73</v>
      </c>
    </row>
    <row r="2053" spans="1:5" ht="15" customHeight="1">
      <c r="A2053" s="207" t="s">
        <v>2461</v>
      </c>
      <c r="B2053" s="197" t="s">
        <v>2557</v>
      </c>
      <c r="C2053" s="196" t="s">
        <v>2559</v>
      </c>
      <c r="D2053" s="196">
        <v>115.18</v>
      </c>
      <c r="E2053" s="196">
        <v>23.63</v>
      </c>
    </row>
    <row r="2054" spans="1:5" ht="15" customHeight="1">
      <c r="A2054" s="207" t="s">
        <v>2461</v>
      </c>
      <c r="B2054" s="197" t="s">
        <v>2557</v>
      </c>
      <c r="C2054" s="196" t="s">
        <v>2560</v>
      </c>
      <c r="D2054" s="196">
        <v>115.25</v>
      </c>
      <c r="E2054" s="196">
        <v>24.1</v>
      </c>
    </row>
    <row r="2055" spans="1:5" ht="15" customHeight="1">
      <c r="A2055" s="207" t="s">
        <v>2461</v>
      </c>
      <c r="B2055" s="197" t="s">
        <v>2557</v>
      </c>
      <c r="C2055" s="196" t="s">
        <v>2561</v>
      </c>
      <c r="D2055" s="196">
        <v>114.48</v>
      </c>
      <c r="E2055" s="196">
        <v>24.37</v>
      </c>
    </row>
    <row r="2056" spans="1:5" ht="15" customHeight="1">
      <c r="A2056" s="207" t="s">
        <v>2461</v>
      </c>
      <c r="B2056" s="197" t="s">
        <v>2557</v>
      </c>
      <c r="C2056" s="196" t="s">
        <v>2562</v>
      </c>
      <c r="D2056" s="196">
        <v>114.93</v>
      </c>
      <c r="E2056" s="196">
        <v>24.45</v>
      </c>
    </row>
    <row r="2057" spans="1:5" ht="15" customHeight="1">
      <c r="A2057" s="207" t="s">
        <v>2461</v>
      </c>
      <c r="B2057" s="197" t="s">
        <v>2557</v>
      </c>
      <c r="C2057" s="196" t="s">
        <v>2563</v>
      </c>
      <c r="D2057" s="196">
        <v>114.77</v>
      </c>
      <c r="E2057" s="196">
        <v>23.82</v>
      </c>
    </row>
    <row r="2058" spans="1:5" ht="15" customHeight="1">
      <c r="A2058" s="207" t="s">
        <v>2461</v>
      </c>
      <c r="B2058" s="197" t="s">
        <v>2564</v>
      </c>
      <c r="C2058" s="196" t="s">
        <v>2564</v>
      </c>
      <c r="D2058" s="196">
        <v>111.98</v>
      </c>
      <c r="E2058" s="196">
        <v>21.87</v>
      </c>
    </row>
    <row r="2059" spans="1:5" ht="15" customHeight="1">
      <c r="A2059" s="207" t="s">
        <v>2461</v>
      </c>
      <c r="B2059" s="197" t="s">
        <v>2564</v>
      </c>
      <c r="C2059" s="196" t="s">
        <v>2565</v>
      </c>
      <c r="D2059" s="196">
        <v>111.95</v>
      </c>
      <c r="E2059" s="196">
        <v>21.87</v>
      </c>
    </row>
    <row r="2060" spans="1:5" ht="15" customHeight="1">
      <c r="A2060" s="207" t="s">
        <v>2461</v>
      </c>
      <c r="B2060" s="197" t="s">
        <v>2564</v>
      </c>
      <c r="C2060" s="196" t="s">
        <v>2566</v>
      </c>
      <c r="D2060" s="196">
        <v>111.62</v>
      </c>
      <c r="E2060" s="196">
        <v>21.75</v>
      </c>
    </row>
    <row r="2061" spans="1:5" ht="15" customHeight="1">
      <c r="A2061" s="207" t="s">
        <v>2461</v>
      </c>
      <c r="B2061" s="197" t="s">
        <v>2564</v>
      </c>
      <c r="C2061" s="196" t="s">
        <v>2567</v>
      </c>
      <c r="D2061" s="196">
        <v>112.02</v>
      </c>
      <c r="E2061" s="196">
        <v>21.88</v>
      </c>
    </row>
    <row r="2062" spans="1:5" ht="15" customHeight="1">
      <c r="A2062" s="207" t="s">
        <v>2461</v>
      </c>
      <c r="B2062" s="197" t="s">
        <v>2564</v>
      </c>
      <c r="C2062" s="196" t="s">
        <v>2568</v>
      </c>
      <c r="D2062" s="196">
        <v>111.78</v>
      </c>
      <c r="E2062" s="196">
        <v>22.18</v>
      </c>
    </row>
    <row r="2063" spans="1:5" ht="15" customHeight="1">
      <c r="A2063" s="207" t="s">
        <v>2461</v>
      </c>
      <c r="B2063" s="197" t="s">
        <v>2569</v>
      </c>
      <c r="C2063" s="196" t="s">
        <v>2569</v>
      </c>
      <c r="D2063" s="196">
        <v>113.03</v>
      </c>
      <c r="E2063" s="196">
        <v>23.7</v>
      </c>
    </row>
    <row r="2064" spans="1:5" ht="15" customHeight="1">
      <c r="A2064" s="207" t="s">
        <v>2461</v>
      </c>
      <c r="B2064" s="197" t="s">
        <v>2569</v>
      </c>
      <c r="C2064" s="196" t="s">
        <v>2570</v>
      </c>
      <c r="D2064" s="196">
        <v>113.02</v>
      </c>
      <c r="E2064" s="196">
        <v>23.7</v>
      </c>
    </row>
    <row r="2065" spans="1:5" ht="15" customHeight="1">
      <c r="A2065" s="207" t="s">
        <v>2461</v>
      </c>
      <c r="B2065" s="197" t="s">
        <v>2569</v>
      </c>
      <c r="C2065" s="196" t="s">
        <v>2571</v>
      </c>
      <c r="D2065" s="196">
        <v>113.53</v>
      </c>
      <c r="E2065" s="196">
        <v>23.88</v>
      </c>
    </row>
    <row r="2066" spans="1:5" ht="15" customHeight="1">
      <c r="A2066" s="207" t="s">
        <v>2461</v>
      </c>
      <c r="B2066" s="197" t="s">
        <v>2569</v>
      </c>
      <c r="C2066" s="196" t="s">
        <v>2572</v>
      </c>
      <c r="D2066" s="196">
        <v>112.63</v>
      </c>
      <c r="E2066" s="196">
        <v>24.48</v>
      </c>
    </row>
    <row r="2067" spans="1:5" ht="15" customHeight="1">
      <c r="A2067" s="207" t="s">
        <v>2461</v>
      </c>
      <c r="B2067" s="197" t="s">
        <v>2569</v>
      </c>
      <c r="C2067" s="196" t="s">
        <v>2573</v>
      </c>
      <c r="D2067" s="196">
        <v>112.08</v>
      </c>
      <c r="E2067" s="196">
        <v>24.57</v>
      </c>
    </row>
    <row r="2068" spans="1:5" ht="15" customHeight="1">
      <c r="A2068" s="207" t="s">
        <v>2461</v>
      </c>
      <c r="B2068" s="197" t="s">
        <v>2569</v>
      </c>
      <c r="C2068" s="196" t="s">
        <v>2574</v>
      </c>
      <c r="D2068" s="196">
        <v>112.28</v>
      </c>
      <c r="E2068" s="196">
        <v>24.72</v>
      </c>
    </row>
    <row r="2069" spans="1:5" ht="15" customHeight="1">
      <c r="A2069" s="207" t="s">
        <v>2461</v>
      </c>
      <c r="B2069" s="197" t="s">
        <v>2569</v>
      </c>
      <c r="C2069" s="196" t="s">
        <v>2575</v>
      </c>
      <c r="D2069" s="196">
        <v>112.98</v>
      </c>
      <c r="E2069" s="196">
        <v>23.73</v>
      </c>
    </row>
    <row r="2070" spans="1:5" ht="15" customHeight="1">
      <c r="A2070" s="207" t="s">
        <v>2461</v>
      </c>
      <c r="B2070" s="197" t="s">
        <v>2569</v>
      </c>
      <c r="C2070" s="196" t="s">
        <v>2576</v>
      </c>
      <c r="D2070" s="196">
        <v>113.4</v>
      </c>
      <c r="E2070" s="196">
        <v>24.18</v>
      </c>
    </row>
    <row r="2071" spans="1:5" ht="15" customHeight="1">
      <c r="A2071" s="207" t="s">
        <v>2461</v>
      </c>
      <c r="B2071" s="197" t="s">
        <v>2569</v>
      </c>
      <c r="C2071" s="196" t="s">
        <v>2577</v>
      </c>
      <c r="D2071" s="196">
        <v>112.38</v>
      </c>
      <c r="E2071" s="196">
        <v>24.78</v>
      </c>
    </row>
    <row r="2072" spans="1:5" ht="15" customHeight="1">
      <c r="A2072" s="207" t="s">
        <v>2461</v>
      </c>
      <c r="B2072" s="197" t="s">
        <v>2578</v>
      </c>
      <c r="C2072" s="196" t="s">
        <v>2578</v>
      </c>
      <c r="D2072" s="196">
        <v>113.75</v>
      </c>
      <c r="E2072" s="196">
        <v>23.05</v>
      </c>
    </row>
    <row r="2073" spans="1:5" ht="15" customHeight="1">
      <c r="A2073" s="207" t="s">
        <v>2461</v>
      </c>
      <c r="B2073" s="197" t="s">
        <v>2579</v>
      </c>
      <c r="C2073" s="196" t="s">
        <v>2579</v>
      </c>
      <c r="D2073" s="196">
        <v>113.38</v>
      </c>
      <c r="E2073" s="196">
        <v>22.52</v>
      </c>
    </row>
    <row r="2074" spans="1:5" ht="15" customHeight="1">
      <c r="A2074" s="207" t="s">
        <v>2461</v>
      </c>
      <c r="B2074" s="197" t="s">
        <v>2580</v>
      </c>
      <c r="C2074" s="196" t="s">
        <v>2580</v>
      </c>
      <c r="D2074" s="196">
        <v>116.62</v>
      </c>
      <c r="E2074" s="196">
        <v>23.67</v>
      </c>
    </row>
    <row r="2075" spans="1:5" ht="15" customHeight="1">
      <c r="A2075" s="207" t="s">
        <v>2461</v>
      </c>
      <c r="B2075" s="197" t="s">
        <v>2580</v>
      </c>
      <c r="C2075" s="196" t="s">
        <v>2581</v>
      </c>
      <c r="D2075" s="196">
        <v>116.63</v>
      </c>
      <c r="E2075" s="196">
        <v>23.68</v>
      </c>
    </row>
    <row r="2076" spans="1:5" ht="15" customHeight="1">
      <c r="A2076" s="207" t="s">
        <v>2461</v>
      </c>
      <c r="B2076" s="197" t="s">
        <v>2580</v>
      </c>
      <c r="C2076" s="196" t="s">
        <v>2582</v>
      </c>
      <c r="D2076" s="196">
        <v>116.68</v>
      </c>
      <c r="E2076" s="196">
        <v>23.45</v>
      </c>
    </row>
    <row r="2077" spans="1:5" ht="15" customHeight="1">
      <c r="A2077" s="207" t="s">
        <v>2461</v>
      </c>
      <c r="B2077" s="197" t="s">
        <v>2580</v>
      </c>
      <c r="C2077" s="196" t="s">
        <v>2583</v>
      </c>
      <c r="D2077" s="196">
        <v>117</v>
      </c>
      <c r="E2077" s="196">
        <v>23.67</v>
      </c>
    </row>
    <row r="2078" spans="1:5" ht="15" customHeight="1">
      <c r="A2078" s="207" t="s">
        <v>2461</v>
      </c>
      <c r="B2078" s="197" t="s">
        <v>2584</v>
      </c>
      <c r="C2078" s="196" t="s">
        <v>2584</v>
      </c>
      <c r="D2078" s="196">
        <v>116.37</v>
      </c>
      <c r="E2078" s="196">
        <v>23.55</v>
      </c>
    </row>
    <row r="2079" spans="1:5" ht="15" customHeight="1">
      <c r="A2079" s="207" t="s">
        <v>2461</v>
      </c>
      <c r="B2079" s="197" t="s">
        <v>2584</v>
      </c>
      <c r="C2079" s="196" t="s">
        <v>2585</v>
      </c>
      <c r="D2079" s="196">
        <v>116.42</v>
      </c>
      <c r="E2079" s="196">
        <v>23.57</v>
      </c>
    </row>
    <row r="2080" spans="1:5" ht="15" customHeight="1">
      <c r="A2080" s="207" t="s">
        <v>2461</v>
      </c>
      <c r="B2080" s="197" t="s">
        <v>2584</v>
      </c>
      <c r="C2080" s="196" t="s">
        <v>2586</v>
      </c>
      <c r="D2080" s="196">
        <v>115.83</v>
      </c>
      <c r="E2080" s="196">
        <v>23.43</v>
      </c>
    </row>
    <row r="2081" spans="1:5" ht="15" customHeight="1">
      <c r="A2081" s="207" t="s">
        <v>2461</v>
      </c>
      <c r="B2081" s="197" t="s">
        <v>2584</v>
      </c>
      <c r="C2081" s="196" t="s">
        <v>2587</v>
      </c>
      <c r="D2081" s="196">
        <v>116.28</v>
      </c>
      <c r="E2081" s="196">
        <v>23.03</v>
      </c>
    </row>
    <row r="2082" spans="1:5" ht="15" customHeight="1">
      <c r="A2082" s="207" t="s">
        <v>2461</v>
      </c>
      <c r="B2082" s="197" t="s">
        <v>2584</v>
      </c>
      <c r="C2082" s="196" t="s">
        <v>2588</v>
      </c>
      <c r="D2082" s="196">
        <v>116.18</v>
      </c>
      <c r="E2082" s="196">
        <v>23.3</v>
      </c>
    </row>
    <row r="2083" spans="1:5" ht="15" customHeight="1">
      <c r="A2083" s="207" t="s">
        <v>2461</v>
      </c>
      <c r="B2083" s="197" t="s">
        <v>2589</v>
      </c>
      <c r="C2083" s="196" t="s">
        <v>2589</v>
      </c>
      <c r="D2083" s="196">
        <v>112.03</v>
      </c>
      <c r="E2083" s="196">
        <v>22.92</v>
      </c>
    </row>
    <row r="2084" spans="1:5" ht="15" customHeight="1">
      <c r="A2084" s="207" t="s">
        <v>2461</v>
      </c>
      <c r="B2084" s="197" t="s">
        <v>2589</v>
      </c>
      <c r="C2084" s="196" t="s">
        <v>2590</v>
      </c>
      <c r="D2084" s="196">
        <v>112.03</v>
      </c>
      <c r="E2084" s="196">
        <v>22.93</v>
      </c>
    </row>
    <row r="2085" spans="1:5" ht="15" customHeight="1">
      <c r="A2085" s="207" t="s">
        <v>2461</v>
      </c>
      <c r="B2085" s="197" t="s">
        <v>2589</v>
      </c>
      <c r="C2085" s="196" t="s">
        <v>2591</v>
      </c>
      <c r="D2085" s="196">
        <v>112.23</v>
      </c>
      <c r="E2085" s="196">
        <v>22.7</v>
      </c>
    </row>
    <row r="2086" spans="1:5" ht="15" customHeight="1">
      <c r="A2086" s="207" t="s">
        <v>2461</v>
      </c>
      <c r="B2086" s="197" t="s">
        <v>2589</v>
      </c>
      <c r="C2086" s="196" t="s">
        <v>2592</v>
      </c>
      <c r="D2086" s="196">
        <v>111.53</v>
      </c>
      <c r="E2086" s="196">
        <v>23.23</v>
      </c>
    </row>
    <row r="2087" spans="1:5" ht="15" customHeight="1">
      <c r="A2087" s="207" t="s">
        <v>2461</v>
      </c>
      <c r="B2087" s="197" t="s">
        <v>2589</v>
      </c>
      <c r="C2087" s="196" t="s">
        <v>2593</v>
      </c>
      <c r="D2087" s="196">
        <v>112</v>
      </c>
      <c r="E2087" s="196">
        <v>23.08</v>
      </c>
    </row>
    <row r="2088" spans="1:5" ht="15" customHeight="1">
      <c r="A2088" s="207" t="s">
        <v>2461</v>
      </c>
      <c r="B2088" s="197" t="s">
        <v>2589</v>
      </c>
      <c r="C2088" s="196" t="s">
        <v>2594</v>
      </c>
      <c r="D2088" s="196">
        <v>111.57</v>
      </c>
      <c r="E2088" s="196">
        <v>22.77</v>
      </c>
    </row>
    <row r="2089" spans="1:5" ht="15" customHeight="1">
      <c r="A2089" s="196" t="s">
        <v>2595</v>
      </c>
      <c r="B2089" s="197" t="s">
        <v>2596</v>
      </c>
      <c r="C2089" s="196" t="s">
        <v>2596</v>
      </c>
      <c r="D2089" s="196">
        <v>108.37</v>
      </c>
      <c r="E2089" s="196">
        <v>22.82</v>
      </c>
    </row>
    <row r="2090" spans="1:5" ht="15" customHeight="1">
      <c r="A2090" s="196" t="s">
        <v>2595</v>
      </c>
      <c r="B2090" s="197" t="s">
        <v>2596</v>
      </c>
      <c r="C2090" s="196" t="s">
        <v>2597</v>
      </c>
      <c r="D2090" s="196">
        <v>108.38</v>
      </c>
      <c r="E2090" s="196">
        <v>22.87</v>
      </c>
    </row>
    <row r="2091" spans="1:5" ht="15" customHeight="1">
      <c r="A2091" s="196" t="s">
        <v>2595</v>
      </c>
      <c r="B2091" s="197" t="s">
        <v>2596</v>
      </c>
      <c r="C2091" s="196" t="s">
        <v>2598</v>
      </c>
      <c r="D2091" s="196">
        <v>108.28</v>
      </c>
      <c r="E2091" s="196">
        <v>22.78</v>
      </c>
    </row>
    <row r="2092" spans="1:5" ht="15" customHeight="1">
      <c r="A2092" s="196" t="s">
        <v>2595</v>
      </c>
      <c r="B2092" s="197" t="s">
        <v>2596</v>
      </c>
      <c r="C2092" s="196" t="s">
        <v>2599</v>
      </c>
      <c r="D2092" s="196">
        <v>108.3</v>
      </c>
      <c r="E2092" s="196">
        <v>22.83</v>
      </c>
    </row>
    <row r="2093" spans="1:5" ht="15" customHeight="1">
      <c r="A2093" s="196" t="s">
        <v>2595</v>
      </c>
      <c r="B2093" s="197" t="s">
        <v>2596</v>
      </c>
      <c r="C2093" s="196" t="s">
        <v>2600</v>
      </c>
      <c r="D2093" s="196">
        <v>108.32</v>
      </c>
      <c r="E2093" s="196">
        <v>22.77</v>
      </c>
    </row>
    <row r="2094" spans="1:5" ht="15" customHeight="1">
      <c r="A2094" s="196" t="s">
        <v>2595</v>
      </c>
      <c r="B2094" s="197" t="s">
        <v>2596</v>
      </c>
      <c r="C2094" s="196" t="s">
        <v>2601</v>
      </c>
      <c r="D2094" s="196">
        <v>108.48</v>
      </c>
      <c r="E2094" s="196">
        <v>22.75</v>
      </c>
    </row>
    <row r="2095" spans="1:5" ht="15" customHeight="1">
      <c r="A2095" s="196" t="s">
        <v>2595</v>
      </c>
      <c r="B2095" s="197" t="s">
        <v>2596</v>
      </c>
      <c r="C2095" s="196" t="s">
        <v>2602</v>
      </c>
      <c r="D2095" s="196">
        <v>108.27</v>
      </c>
      <c r="E2095" s="196">
        <v>23.17</v>
      </c>
    </row>
    <row r="2096" spans="1:5" ht="15" customHeight="1">
      <c r="A2096" s="196" t="s">
        <v>2595</v>
      </c>
      <c r="B2096" s="197" t="s">
        <v>2596</v>
      </c>
      <c r="C2096" s="196" t="s">
        <v>2603</v>
      </c>
      <c r="D2096" s="196">
        <v>107.68</v>
      </c>
      <c r="E2096" s="196">
        <v>23.18</v>
      </c>
    </row>
    <row r="2097" spans="1:5" ht="15" customHeight="1">
      <c r="A2097" s="196" t="s">
        <v>2595</v>
      </c>
      <c r="B2097" s="197" t="s">
        <v>2596</v>
      </c>
      <c r="C2097" s="196" t="s">
        <v>2604</v>
      </c>
      <c r="D2097" s="196">
        <v>108.17</v>
      </c>
      <c r="E2097" s="196">
        <v>23.72</v>
      </c>
    </row>
    <row r="2098" spans="1:5" ht="15" customHeight="1">
      <c r="A2098" s="196" t="s">
        <v>2595</v>
      </c>
      <c r="B2098" s="197" t="s">
        <v>2596</v>
      </c>
      <c r="C2098" s="196" t="s">
        <v>2605</v>
      </c>
      <c r="D2098" s="196">
        <v>108.6</v>
      </c>
      <c r="E2098" s="196">
        <v>23.43</v>
      </c>
    </row>
    <row r="2099" spans="1:5" ht="15" customHeight="1">
      <c r="A2099" s="196" t="s">
        <v>2595</v>
      </c>
      <c r="B2099" s="197" t="s">
        <v>2596</v>
      </c>
      <c r="C2099" s="196" t="s">
        <v>2606</v>
      </c>
      <c r="D2099" s="196">
        <v>108.8</v>
      </c>
      <c r="E2099" s="196">
        <v>23.22</v>
      </c>
    </row>
    <row r="2100" spans="1:5" ht="15" customHeight="1">
      <c r="A2100" s="196" t="s">
        <v>2595</v>
      </c>
      <c r="B2100" s="197" t="s">
        <v>2596</v>
      </c>
      <c r="C2100" s="196" t="s">
        <v>2607</v>
      </c>
      <c r="D2100" s="196">
        <v>109.27</v>
      </c>
      <c r="E2100" s="196">
        <v>22.68</v>
      </c>
    </row>
    <row r="2101" spans="1:5" ht="15" customHeight="1">
      <c r="A2101" s="196" t="s">
        <v>2595</v>
      </c>
      <c r="B2101" s="197" t="s">
        <v>2608</v>
      </c>
      <c r="C2101" s="196" t="s">
        <v>2608</v>
      </c>
      <c r="D2101" s="196">
        <v>109.42</v>
      </c>
      <c r="E2101" s="196">
        <v>24.33</v>
      </c>
    </row>
    <row r="2102" spans="1:5" ht="15" customHeight="1">
      <c r="A2102" s="196" t="s">
        <v>2595</v>
      </c>
      <c r="B2102" s="197" t="s">
        <v>2608</v>
      </c>
      <c r="C2102" s="196" t="s">
        <v>2609</v>
      </c>
      <c r="D2102" s="196">
        <v>109.38</v>
      </c>
      <c r="E2102" s="196">
        <v>24.35</v>
      </c>
    </row>
    <row r="2103" spans="1:5" ht="15" customHeight="1">
      <c r="A2103" s="196" t="s">
        <v>2595</v>
      </c>
      <c r="B2103" s="197" t="s">
        <v>2608</v>
      </c>
      <c r="C2103" s="196" t="s">
        <v>2610</v>
      </c>
      <c r="D2103" s="196">
        <v>109.33</v>
      </c>
      <c r="E2103" s="196">
        <v>24.27</v>
      </c>
    </row>
    <row r="2104" spans="1:5" ht="15" customHeight="1">
      <c r="A2104" s="196" t="s">
        <v>2595</v>
      </c>
      <c r="B2104" s="197" t="s">
        <v>2608</v>
      </c>
      <c r="C2104" s="196" t="s">
        <v>2611</v>
      </c>
      <c r="D2104" s="196">
        <v>109.23</v>
      </c>
      <c r="E2104" s="196">
        <v>24.65</v>
      </c>
    </row>
    <row r="2105" spans="1:5" ht="15" customHeight="1">
      <c r="A2105" s="196" t="s">
        <v>2595</v>
      </c>
      <c r="B2105" s="197" t="s">
        <v>2608</v>
      </c>
      <c r="C2105" s="196" t="s">
        <v>2612</v>
      </c>
      <c r="D2105" s="196">
        <v>109.73</v>
      </c>
      <c r="E2105" s="196">
        <v>24.48</v>
      </c>
    </row>
    <row r="2106" spans="1:5" ht="15" customHeight="1">
      <c r="A2106" s="196" t="s">
        <v>2595</v>
      </c>
      <c r="B2106" s="197" t="s">
        <v>2608</v>
      </c>
      <c r="C2106" s="196" t="s">
        <v>2613</v>
      </c>
      <c r="D2106" s="196">
        <v>109.4</v>
      </c>
      <c r="E2106" s="196">
        <v>25.23</v>
      </c>
    </row>
    <row r="2107" spans="1:5" ht="15" customHeight="1">
      <c r="A2107" s="196" t="s">
        <v>2595</v>
      </c>
      <c r="B2107" s="197" t="s">
        <v>2608</v>
      </c>
      <c r="C2107" s="196" t="s">
        <v>2614</v>
      </c>
      <c r="D2107" s="196">
        <v>109.25</v>
      </c>
      <c r="E2107" s="196">
        <v>25.07</v>
      </c>
    </row>
    <row r="2108" spans="1:5" ht="15" customHeight="1">
      <c r="A2108" s="196" t="s">
        <v>2595</v>
      </c>
      <c r="B2108" s="197" t="s">
        <v>2608</v>
      </c>
      <c r="C2108" s="196" t="s">
        <v>2615</v>
      </c>
      <c r="D2108" s="196">
        <v>109.6</v>
      </c>
      <c r="E2108" s="196">
        <v>25.78</v>
      </c>
    </row>
    <row r="2109" spans="1:5" ht="15" customHeight="1">
      <c r="A2109" s="196" t="s">
        <v>2595</v>
      </c>
      <c r="B2109" s="197" t="s">
        <v>2616</v>
      </c>
      <c r="C2109" s="196" t="s">
        <v>2616</v>
      </c>
      <c r="D2109" s="196">
        <v>110.28</v>
      </c>
      <c r="E2109" s="196">
        <v>25.28</v>
      </c>
    </row>
    <row r="2110" spans="1:5" ht="15" customHeight="1">
      <c r="A2110" s="196" t="s">
        <v>2595</v>
      </c>
      <c r="B2110" s="197" t="s">
        <v>2616</v>
      </c>
      <c r="C2110" s="196" t="s">
        <v>2617</v>
      </c>
      <c r="D2110" s="196">
        <v>110.48</v>
      </c>
      <c r="E2110" s="196">
        <v>24.78</v>
      </c>
    </row>
    <row r="2111" spans="1:5" ht="15" customHeight="1">
      <c r="A2111" s="196" t="s">
        <v>2595</v>
      </c>
      <c r="B2111" s="197" t="s">
        <v>2616</v>
      </c>
      <c r="C2111" s="196" t="s">
        <v>2618</v>
      </c>
      <c r="D2111" s="196">
        <v>110.2</v>
      </c>
      <c r="E2111" s="196">
        <v>25.23</v>
      </c>
    </row>
    <row r="2112" spans="1:5" ht="15" customHeight="1">
      <c r="A2112" s="196" t="s">
        <v>2595</v>
      </c>
      <c r="B2112" s="197" t="s">
        <v>2616</v>
      </c>
      <c r="C2112" s="196" t="s">
        <v>2619</v>
      </c>
      <c r="D2112" s="196">
        <v>110.32</v>
      </c>
      <c r="E2112" s="196">
        <v>25.42</v>
      </c>
    </row>
    <row r="2113" spans="1:5" ht="15" customHeight="1">
      <c r="A2113" s="196" t="s">
        <v>2595</v>
      </c>
      <c r="B2113" s="197" t="s">
        <v>2616</v>
      </c>
      <c r="C2113" s="196" t="s">
        <v>2620</v>
      </c>
      <c r="D2113" s="196">
        <v>111.07</v>
      </c>
      <c r="E2113" s="196">
        <v>25.93</v>
      </c>
    </row>
    <row r="2114" spans="1:5" ht="15" customHeight="1">
      <c r="A2114" s="196" t="s">
        <v>2595</v>
      </c>
      <c r="B2114" s="197" t="s">
        <v>2616</v>
      </c>
      <c r="C2114" s="196" t="s">
        <v>2621</v>
      </c>
      <c r="D2114" s="196">
        <v>110.67</v>
      </c>
      <c r="E2114" s="196">
        <v>25.62</v>
      </c>
    </row>
    <row r="2115" spans="1:5" ht="15" customHeight="1">
      <c r="A2115" s="196" t="s">
        <v>2595</v>
      </c>
      <c r="B2115" s="197" t="s">
        <v>2616</v>
      </c>
      <c r="C2115" s="196" t="s">
        <v>2622</v>
      </c>
      <c r="D2115" s="196">
        <v>109.98</v>
      </c>
      <c r="E2115" s="196">
        <v>24.98</v>
      </c>
    </row>
    <row r="2116" spans="1:5" ht="15" customHeight="1">
      <c r="A2116" s="196" t="s">
        <v>2595</v>
      </c>
      <c r="B2116" s="197" t="s">
        <v>2616</v>
      </c>
      <c r="C2116" s="196" t="s">
        <v>2623</v>
      </c>
      <c r="D2116" s="196">
        <v>111.15</v>
      </c>
      <c r="E2116" s="196">
        <v>25.48</v>
      </c>
    </row>
    <row r="2117" spans="1:5" ht="15" customHeight="1">
      <c r="A2117" s="196" t="s">
        <v>2595</v>
      </c>
      <c r="B2117" s="197" t="s">
        <v>2616</v>
      </c>
      <c r="C2117" s="196" t="s">
        <v>2624</v>
      </c>
      <c r="D2117" s="196">
        <v>110</v>
      </c>
      <c r="E2117" s="196">
        <v>25.8</v>
      </c>
    </row>
    <row r="2118" spans="1:5" ht="15" customHeight="1">
      <c r="A2118" s="196" t="s">
        <v>2595</v>
      </c>
      <c r="B2118" s="197" t="s">
        <v>2616</v>
      </c>
      <c r="C2118" s="196" t="s">
        <v>2625</v>
      </c>
      <c r="D2118" s="196">
        <v>110.63</v>
      </c>
      <c r="E2118" s="196">
        <v>26.03</v>
      </c>
    </row>
    <row r="2119" spans="1:5" ht="15" customHeight="1">
      <c r="A2119" s="196" t="s">
        <v>2595</v>
      </c>
      <c r="B2119" s="197" t="s">
        <v>2616</v>
      </c>
      <c r="C2119" s="196" t="s">
        <v>2626</v>
      </c>
      <c r="D2119" s="196">
        <v>110.63</v>
      </c>
      <c r="E2119" s="196">
        <v>24.63</v>
      </c>
    </row>
    <row r="2120" spans="1:5" ht="15" customHeight="1">
      <c r="A2120" s="196" t="s">
        <v>2595</v>
      </c>
      <c r="B2120" s="197" t="s">
        <v>2616</v>
      </c>
      <c r="C2120" s="196" t="s">
        <v>2627</v>
      </c>
      <c r="D2120" s="196">
        <v>110.83</v>
      </c>
      <c r="E2120" s="196">
        <v>24.83</v>
      </c>
    </row>
    <row r="2121" spans="1:5" ht="15" customHeight="1">
      <c r="A2121" s="196" t="s">
        <v>2595</v>
      </c>
      <c r="B2121" s="197" t="s">
        <v>2628</v>
      </c>
      <c r="C2121" s="196" t="s">
        <v>2628</v>
      </c>
      <c r="D2121" s="196">
        <v>111.27</v>
      </c>
      <c r="E2121" s="196">
        <v>23.48</v>
      </c>
    </row>
    <row r="2122" spans="1:5" ht="15" customHeight="1">
      <c r="A2122" s="196" t="s">
        <v>2595</v>
      </c>
      <c r="B2122" s="197" t="s">
        <v>2628</v>
      </c>
      <c r="C2122" s="196" t="s">
        <v>2629</v>
      </c>
      <c r="D2122" s="196">
        <v>111.23</v>
      </c>
      <c r="E2122" s="196">
        <v>23.42</v>
      </c>
    </row>
    <row r="2123" spans="1:5" ht="15" customHeight="1">
      <c r="A2123" s="196" t="s">
        <v>2595</v>
      </c>
      <c r="B2123" s="197" t="s">
        <v>2628</v>
      </c>
      <c r="C2123" s="196" t="s">
        <v>2630</v>
      </c>
      <c r="D2123" s="196">
        <v>110.92</v>
      </c>
      <c r="E2123" s="196">
        <v>23.38</v>
      </c>
    </row>
    <row r="2124" spans="1:5" ht="15" customHeight="1">
      <c r="A2124" s="196" t="s">
        <v>2595</v>
      </c>
      <c r="B2124" s="197" t="s">
        <v>2628</v>
      </c>
      <c r="C2124" s="196" t="s">
        <v>2631</v>
      </c>
      <c r="D2124" s="196">
        <v>110.52</v>
      </c>
      <c r="E2124" s="196">
        <v>24.2</v>
      </c>
    </row>
    <row r="2125" spans="1:5" ht="15" customHeight="1">
      <c r="A2125" s="196" t="s">
        <v>2595</v>
      </c>
      <c r="B2125" s="197" t="s">
        <v>2628</v>
      </c>
      <c r="C2125" s="196" t="s">
        <v>2632</v>
      </c>
      <c r="D2125" s="196">
        <v>110.98</v>
      </c>
      <c r="E2125" s="196">
        <v>22.92</v>
      </c>
    </row>
    <row r="2126" spans="1:5" ht="15" customHeight="1">
      <c r="A2126" s="196" t="s">
        <v>2595</v>
      </c>
      <c r="B2126" s="197" t="s">
        <v>2633</v>
      </c>
      <c r="C2126" s="196" t="s">
        <v>2633</v>
      </c>
      <c r="D2126" s="196">
        <v>109.12</v>
      </c>
      <c r="E2126" s="196">
        <v>21.48</v>
      </c>
    </row>
    <row r="2127" spans="1:5" ht="15" customHeight="1">
      <c r="A2127" s="196" t="s">
        <v>2595</v>
      </c>
      <c r="B2127" s="197" t="s">
        <v>2633</v>
      </c>
      <c r="C2127" s="196" t="s">
        <v>2634</v>
      </c>
      <c r="D2127" s="196">
        <v>109.43</v>
      </c>
      <c r="E2127" s="196">
        <v>21.53</v>
      </c>
    </row>
    <row r="2128" spans="1:5" ht="15" customHeight="1">
      <c r="A2128" s="196" t="s">
        <v>2595</v>
      </c>
      <c r="B2128" s="197" t="s">
        <v>2633</v>
      </c>
      <c r="C2128" s="196" t="s">
        <v>2635</v>
      </c>
      <c r="D2128" s="196">
        <v>109.2</v>
      </c>
      <c r="E2128" s="196">
        <v>21.67</v>
      </c>
    </row>
    <row r="2129" spans="1:5" ht="15" customHeight="1">
      <c r="A2129" s="196" t="s">
        <v>2595</v>
      </c>
      <c r="B2129" s="197" t="s">
        <v>2636</v>
      </c>
      <c r="C2129" s="196" t="s">
        <v>2636</v>
      </c>
      <c r="D2129" s="196">
        <v>108.35</v>
      </c>
      <c r="E2129" s="196">
        <v>21.7</v>
      </c>
    </row>
    <row r="2130" spans="1:5" ht="15" customHeight="1">
      <c r="A2130" s="196" t="s">
        <v>2595</v>
      </c>
      <c r="B2130" s="197" t="s">
        <v>2636</v>
      </c>
      <c r="C2130" s="196" t="s">
        <v>2637</v>
      </c>
      <c r="D2130" s="196">
        <v>108.37</v>
      </c>
      <c r="E2130" s="196">
        <v>21.65</v>
      </c>
    </row>
    <row r="2131" spans="1:5" ht="15" customHeight="1">
      <c r="A2131" s="196" t="s">
        <v>2595</v>
      </c>
      <c r="B2131" s="197" t="s">
        <v>2636</v>
      </c>
      <c r="C2131" s="196" t="s">
        <v>2638</v>
      </c>
      <c r="D2131" s="196">
        <v>108.35</v>
      </c>
      <c r="E2131" s="196">
        <v>21.77</v>
      </c>
    </row>
    <row r="2132" spans="1:5" ht="15" customHeight="1">
      <c r="A2132" s="196" t="s">
        <v>2595</v>
      </c>
      <c r="B2132" s="197" t="s">
        <v>2636</v>
      </c>
      <c r="C2132" s="196" t="s">
        <v>2639</v>
      </c>
      <c r="D2132" s="196">
        <v>107.98</v>
      </c>
      <c r="E2132" s="196">
        <v>22.15</v>
      </c>
    </row>
    <row r="2133" spans="1:5" ht="15" customHeight="1">
      <c r="A2133" s="196" t="s">
        <v>2595</v>
      </c>
      <c r="B2133" s="197" t="s">
        <v>2636</v>
      </c>
      <c r="C2133" s="196" t="s">
        <v>2640</v>
      </c>
      <c r="D2133" s="196">
        <v>107.97</v>
      </c>
      <c r="E2133" s="196">
        <v>21.53</v>
      </c>
    </row>
    <row r="2134" spans="1:5" ht="15" customHeight="1">
      <c r="A2134" s="196" t="s">
        <v>2595</v>
      </c>
      <c r="B2134" s="197" t="s">
        <v>2641</v>
      </c>
      <c r="C2134" s="196" t="s">
        <v>2641</v>
      </c>
      <c r="D2134" s="196">
        <v>108.62</v>
      </c>
      <c r="E2134" s="196">
        <v>21.95</v>
      </c>
    </row>
    <row r="2135" spans="1:5" ht="15" customHeight="1">
      <c r="A2135" s="196" t="s">
        <v>2595</v>
      </c>
      <c r="B2135" s="197" t="s">
        <v>2641</v>
      </c>
      <c r="C2135" s="196" t="s">
        <v>2642</v>
      </c>
      <c r="D2135" s="196">
        <v>108.63</v>
      </c>
      <c r="E2135" s="196">
        <v>21.98</v>
      </c>
    </row>
    <row r="2136" spans="1:5" ht="15" customHeight="1">
      <c r="A2136" s="196" t="s">
        <v>2595</v>
      </c>
      <c r="B2136" s="197" t="s">
        <v>2641</v>
      </c>
      <c r="C2136" s="196" t="s">
        <v>2643</v>
      </c>
      <c r="D2136" s="196">
        <v>109.3</v>
      </c>
      <c r="E2136" s="196">
        <v>22.43</v>
      </c>
    </row>
    <row r="2137" spans="1:5" ht="15" customHeight="1">
      <c r="A2137" s="196" t="s">
        <v>2595</v>
      </c>
      <c r="B2137" s="197" t="s">
        <v>2641</v>
      </c>
      <c r="C2137" s="196" t="s">
        <v>2644</v>
      </c>
      <c r="D2137" s="196">
        <v>109.55</v>
      </c>
      <c r="E2137" s="196">
        <v>22.27</v>
      </c>
    </row>
    <row r="2138" spans="1:5" ht="15" customHeight="1">
      <c r="A2138" s="196" t="s">
        <v>2595</v>
      </c>
      <c r="B2138" s="197" t="s">
        <v>2645</v>
      </c>
      <c r="C2138" s="196" t="s">
        <v>2645</v>
      </c>
      <c r="D2138" s="196">
        <v>109.6</v>
      </c>
      <c r="E2138" s="196">
        <v>23.1</v>
      </c>
    </row>
    <row r="2139" spans="1:5" ht="15" customHeight="1">
      <c r="A2139" s="196" t="s">
        <v>2595</v>
      </c>
      <c r="B2139" s="197" t="s">
        <v>2645</v>
      </c>
      <c r="C2139" s="196" t="s">
        <v>2646</v>
      </c>
      <c r="D2139" s="196">
        <v>109.42</v>
      </c>
      <c r="E2139" s="196">
        <v>23.13</v>
      </c>
    </row>
    <row r="2140" spans="1:5" ht="15" customHeight="1">
      <c r="A2140" s="196" t="s">
        <v>2595</v>
      </c>
      <c r="B2140" s="197" t="s">
        <v>2645</v>
      </c>
      <c r="C2140" s="196" t="s">
        <v>2647</v>
      </c>
      <c r="D2140" s="196">
        <v>110.38</v>
      </c>
      <c r="E2140" s="196">
        <v>23.55</v>
      </c>
    </row>
    <row r="2141" spans="1:5" ht="15" customHeight="1">
      <c r="A2141" s="196" t="s">
        <v>2595</v>
      </c>
      <c r="B2141" s="197" t="s">
        <v>2645</v>
      </c>
      <c r="C2141" s="196" t="s">
        <v>2648</v>
      </c>
      <c r="D2141" s="196">
        <v>110.08</v>
      </c>
      <c r="E2141" s="196">
        <v>23.4</v>
      </c>
    </row>
    <row r="2142" spans="1:5" ht="15" customHeight="1">
      <c r="A2142" s="196" t="s">
        <v>2595</v>
      </c>
      <c r="B2142" s="197" t="s">
        <v>2649</v>
      </c>
      <c r="C2142" s="196" t="s">
        <v>2649</v>
      </c>
      <c r="D2142" s="196">
        <v>110.17</v>
      </c>
      <c r="E2142" s="196">
        <v>22.63</v>
      </c>
    </row>
    <row r="2143" spans="1:5" ht="15" customHeight="1">
      <c r="A2143" s="196" t="s">
        <v>2595</v>
      </c>
      <c r="B2143" s="197" t="s">
        <v>2649</v>
      </c>
      <c r="C2143" s="196" t="s">
        <v>2650</v>
      </c>
      <c r="D2143" s="196">
        <v>110.55</v>
      </c>
      <c r="E2143" s="196">
        <v>22.87</v>
      </c>
    </row>
    <row r="2144" spans="1:5" ht="15" customHeight="1">
      <c r="A2144" s="196" t="s">
        <v>2595</v>
      </c>
      <c r="B2144" s="197" t="s">
        <v>2649</v>
      </c>
      <c r="C2144" s="196" t="s">
        <v>2651</v>
      </c>
      <c r="D2144" s="196">
        <v>110.27</v>
      </c>
      <c r="E2144" s="196">
        <v>22.33</v>
      </c>
    </row>
    <row r="2145" spans="1:5" ht="15" customHeight="1">
      <c r="A2145" s="196" t="s">
        <v>2595</v>
      </c>
      <c r="B2145" s="197" t="s">
        <v>2649</v>
      </c>
      <c r="C2145" s="196" t="s">
        <v>2652</v>
      </c>
      <c r="D2145" s="196">
        <v>109.97</v>
      </c>
      <c r="E2145" s="196">
        <v>22.28</v>
      </c>
    </row>
    <row r="2146" spans="1:5" ht="15" customHeight="1">
      <c r="A2146" s="196" t="s">
        <v>2595</v>
      </c>
      <c r="B2146" s="197" t="s">
        <v>2649</v>
      </c>
      <c r="C2146" s="196" t="s">
        <v>2653</v>
      </c>
      <c r="D2146" s="196">
        <v>109.87</v>
      </c>
      <c r="E2146" s="196">
        <v>22.75</v>
      </c>
    </row>
    <row r="2147" spans="1:5" ht="15" customHeight="1">
      <c r="A2147" s="196" t="s">
        <v>2595</v>
      </c>
      <c r="B2147" s="197" t="s">
        <v>2649</v>
      </c>
      <c r="C2147" s="196" t="s">
        <v>2654</v>
      </c>
      <c r="D2147" s="196">
        <v>110.35</v>
      </c>
      <c r="E2147" s="196">
        <v>22.72</v>
      </c>
    </row>
    <row r="2148" spans="1:5" ht="15" customHeight="1">
      <c r="A2148" s="196" t="s">
        <v>2595</v>
      </c>
      <c r="B2148" s="197" t="s">
        <v>2655</v>
      </c>
      <c r="C2148" s="196" t="s">
        <v>2655</v>
      </c>
      <c r="D2148" s="196">
        <v>106.62</v>
      </c>
      <c r="E2148" s="196">
        <v>23.9</v>
      </c>
    </row>
    <row r="2149" spans="1:5" ht="15" customHeight="1">
      <c r="A2149" s="196" t="s">
        <v>2595</v>
      </c>
      <c r="B2149" s="197" t="s">
        <v>2655</v>
      </c>
      <c r="C2149" s="196" t="s">
        <v>2656</v>
      </c>
      <c r="D2149" s="196">
        <v>106.92</v>
      </c>
      <c r="E2149" s="196">
        <v>23.73</v>
      </c>
    </row>
    <row r="2150" spans="1:5" ht="15" customHeight="1">
      <c r="A2150" s="196" t="s">
        <v>2595</v>
      </c>
      <c r="B2150" s="197" t="s">
        <v>2655</v>
      </c>
      <c r="C2150" s="196" t="s">
        <v>2657</v>
      </c>
      <c r="D2150" s="196">
        <v>107.12</v>
      </c>
      <c r="E2150" s="196">
        <v>23.6</v>
      </c>
    </row>
    <row r="2151" spans="1:5" ht="15" customHeight="1">
      <c r="A2151" s="196" t="s">
        <v>2595</v>
      </c>
      <c r="B2151" s="197" t="s">
        <v>2655</v>
      </c>
      <c r="C2151" s="196" t="s">
        <v>2658</v>
      </c>
      <c r="D2151" s="196">
        <v>107.58</v>
      </c>
      <c r="E2151" s="196">
        <v>23.32</v>
      </c>
    </row>
    <row r="2152" spans="1:5" ht="15" customHeight="1">
      <c r="A2152" s="196" t="s">
        <v>2595</v>
      </c>
      <c r="B2152" s="197" t="s">
        <v>2655</v>
      </c>
      <c r="C2152" s="196" t="s">
        <v>2659</v>
      </c>
      <c r="D2152" s="196">
        <v>106.62</v>
      </c>
      <c r="E2152" s="196">
        <v>23.33</v>
      </c>
    </row>
    <row r="2153" spans="1:5" ht="15" customHeight="1">
      <c r="A2153" s="196" t="s">
        <v>2595</v>
      </c>
      <c r="B2153" s="197" t="s">
        <v>2655</v>
      </c>
      <c r="C2153" s="196" t="s">
        <v>2660</v>
      </c>
      <c r="D2153" s="196">
        <v>106.42</v>
      </c>
      <c r="E2153" s="196">
        <v>23.13</v>
      </c>
    </row>
    <row r="2154" spans="1:5" ht="15" customHeight="1">
      <c r="A2154" s="196" t="s">
        <v>2595</v>
      </c>
      <c r="B2154" s="197" t="s">
        <v>2655</v>
      </c>
      <c r="C2154" s="196" t="s">
        <v>2661</v>
      </c>
      <c r="D2154" s="196">
        <v>105.83</v>
      </c>
      <c r="E2154" s="196">
        <v>23.42</v>
      </c>
    </row>
    <row r="2155" spans="1:5" ht="15" customHeight="1">
      <c r="A2155" s="196" t="s">
        <v>2595</v>
      </c>
      <c r="B2155" s="197" t="s">
        <v>2655</v>
      </c>
      <c r="C2155" s="196" t="s">
        <v>2662</v>
      </c>
      <c r="D2155" s="196">
        <v>106.57</v>
      </c>
      <c r="E2155" s="196">
        <v>24.35</v>
      </c>
    </row>
    <row r="2156" spans="1:5" ht="15" customHeight="1">
      <c r="A2156" s="196" t="s">
        <v>2595</v>
      </c>
      <c r="B2156" s="197" t="s">
        <v>2655</v>
      </c>
      <c r="C2156" s="196" t="s">
        <v>2663</v>
      </c>
      <c r="D2156" s="196">
        <v>106.55</v>
      </c>
      <c r="E2156" s="196">
        <v>24.78</v>
      </c>
    </row>
    <row r="2157" spans="1:5" ht="15" customHeight="1">
      <c r="A2157" s="196" t="s">
        <v>2595</v>
      </c>
      <c r="B2157" s="197" t="s">
        <v>2655</v>
      </c>
      <c r="C2157" s="196" t="s">
        <v>2664</v>
      </c>
      <c r="D2157" s="196">
        <v>106.23</v>
      </c>
      <c r="E2157" s="196">
        <v>24.3</v>
      </c>
    </row>
    <row r="2158" spans="1:5" ht="15" customHeight="1">
      <c r="A2158" s="196" t="s">
        <v>2595</v>
      </c>
      <c r="B2158" s="197" t="s">
        <v>2655</v>
      </c>
      <c r="C2158" s="196" t="s">
        <v>2665</v>
      </c>
      <c r="D2158" s="196">
        <v>105.1</v>
      </c>
      <c r="E2158" s="196">
        <v>24.5</v>
      </c>
    </row>
    <row r="2159" spans="1:5" ht="15" customHeight="1">
      <c r="A2159" s="196" t="s">
        <v>2595</v>
      </c>
      <c r="B2159" s="197" t="s">
        <v>2655</v>
      </c>
      <c r="C2159" s="196" t="s">
        <v>2666</v>
      </c>
      <c r="D2159" s="196">
        <v>105.33</v>
      </c>
      <c r="E2159" s="196">
        <v>24.77</v>
      </c>
    </row>
    <row r="2160" spans="1:5" ht="15" customHeight="1">
      <c r="A2160" s="196" t="s">
        <v>2595</v>
      </c>
      <c r="B2160" s="197" t="s">
        <v>2667</v>
      </c>
      <c r="C2160" s="196" t="s">
        <v>2667</v>
      </c>
      <c r="D2160" s="196">
        <v>111.55</v>
      </c>
      <c r="E2160" s="196">
        <v>24.42</v>
      </c>
    </row>
    <row r="2161" spans="1:5" ht="15" customHeight="1">
      <c r="A2161" s="196" t="s">
        <v>2595</v>
      </c>
      <c r="B2161" s="197" t="s">
        <v>2667</v>
      </c>
      <c r="C2161" s="196" t="s">
        <v>2668</v>
      </c>
      <c r="D2161" s="196">
        <v>110.8</v>
      </c>
      <c r="E2161" s="196">
        <v>24.17</v>
      </c>
    </row>
    <row r="2162" spans="1:5" ht="15" customHeight="1">
      <c r="A2162" s="196" t="s">
        <v>2595</v>
      </c>
      <c r="B2162" s="197" t="s">
        <v>2667</v>
      </c>
      <c r="C2162" s="196" t="s">
        <v>2669</v>
      </c>
      <c r="D2162" s="196">
        <v>111.3</v>
      </c>
      <c r="E2162" s="196">
        <v>24.53</v>
      </c>
    </row>
    <row r="2163" spans="1:5" ht="15" customHeight="1">
      <c r="A2163" s="196" t="s">
        <v>2595</v>
      </c>
      <c r="B2163" s="197" t="s">
        <v>2667</v>
      </c>
      <c r="C2163" s="196" t="s">
        <v>2670</v>
      </c>
      <c r="D2163" s="196">
        <v>111.27</v>
      </c>
      <c r="E2163" s="196">
        <v>24.83</v>
      </c>
    </row>
    <row r="2164" spans="1:5" ht="15" customHeight="1">
      <c r="A2164" s="196" t="s">
        <v>2595</v>
      </c>
      <c r="B2164" s="197" t="s">
        <v>2671</v>
      </c>
      <c r="C2164" s="196" t="s">
        <v>2671</v>
      </c>
      <c r="D2164" s="196">
        <v>108.07</v>
      </c>
      <c r="E2164" s="196">
        <v>24.7</v>
      </c>
    </row>
    <row r="2165" spans="1:5" ht="15" customHeight="1">
      <c r="A2165" s="196" t="s">
        <v>2595</v>
      </c>
      <c r="B2165" s="197" t="s">
        <v>2671</v>
      </c>
      <c r="C2165" s="196" t="s">
        <v>2672</v>
      </c>
      <c r="D2165" s="196">
        <v>108.05</v>
      </c>
      <c r="E2165" s="196">
        <v>24.7</v>
      </c>
    </row>
    <row r="2166" spans="1:5" ht="15" customHeight="1">
      <c r="A2166" s="196" t="s">
        <v>2595</v>
      </c>
      <c r="B2166" s="197" t="s">
        <v>2671</v>
      </c>
      <c r="C2166" s="196" t="s">
        <v>2673</v>
      </c>
      <c r="D2166" s="196">
        <v>107.53</v>
      </c>
      <c r="E2166" s="196">
        <v>24.98</v>
      </c>
    </row>
    <row r="2167" spans="1:5" ht="15" customHeight="1">
      <c r="A2167" s="196" t="s">
        <v>2595</v>
      </c>
      <c r="B2167" s="197" t="s">
        <v>2671</v>
      </c>
      <c r="C2167" s="196" t="s">
        <v>2674</v>
      </c>
      <c r="D2167" s="196">
        <v>107.17</v>
      </c>
      <c r="E2167" s="196">
        <v>25</v>
      </c>
    </row>
    <row r="2168" spans="1:5" ht="15" customHeight="1">
      <c r="A2168" s="196" t="s">
        <v>2595</v>
      </c>
      <c r="B2168" s="197" t="s">
        <v>2671</v>
      </c>
      <c r="C2168" s="196" t="s">
        <v>2675</v>
      </c>
      <c r="D2168" s="196">
        <v>107.05</v>
      </c>
      <c r="E2168" s="196">
        <v>24.55</v>
      </c>
    </row>
    <row r="2169" spans="1:5" ht="15" customHeight="1">
      <c r="A2169" s="196" t="s">
        <v>2595</v>
      </c>
      <c r="B2169" s="197" t="s">
        <v>2671</v>
      </c>
      <c r="C2169" s="196" t="s">
        <v>2676</v>
      </c>
      <c r="D2169" s="196">
        <v>107.37</v>
      </c>
      <c r="E2169" s="196">
        <v>24.52</v>
      </c>
    </row>
    <row r="2170" spans="1:5" ht="15" customHeight="1">
      <c r="A2170" s="196" t="s">
        <v>2595</v>
      </c>
      <c r="B2170" s="197" t="s">
        <v>2671</v>
      </c>
      <c r="C2170" s="196" t="s">
        <v>2677</v>
      </c>
      <c r="D2170" s="196">
        <v>108.9</v>
      </c>
      <c r="E2170" s="196">
        <v>24.78</v>
      </c>
    </row>
    <row r="2171" spans="1:5" ht="15" customHeight="1">
      <c r="A2171" s="196" t="s">
        <v>2595</v>
      </c>
      <c r="B2171" s="197" t="s">
        <v>2671</v>
      </c>
      <c r="C2171" s="196" t="s">
        <v>2678</v>
      </c>
      <c r="D2171" s="196">
        <v>108.25</v>
      </c>
      <c r="E2171" s="196">
        <v>24.83</v>
      </c>
    </row>
    <row r="2172" spans="1:5" ht="15" customHeight="1">
      <c r="A2172" s="196" t="s">
        <v>2595</v>
      </c>
      <c r="B2172" s="197" t="s">
        <v>2671</v>
      </c>
      <c r="C2172" s="196" t="s">
        <v>2679</v>
      </c>
      <c r="D2172" s="196">
        <v>107.25</v>
      </c>
      <c r="E2172" s="196">
        <v>24.15</v>
      </c>
    </row>
    <row r="2173" spans="1:5" ht="15" customHeight="1">
      <c r="A2173" s="196" t="s">
        <v>2595</v>
      </c>
      <c r="B2173" s="197" t="s">
        <v>2671</v>
      </c>
      <c r="C2173" s="196" t="s">
        <v>2680</v>
      </c>
      <c r="D2173" s="196">
        <v>108.1</v>
      </c>
      <c r="E2173" s="196">
        <v>23.93</v>
      </c>
    </row>
    <row r="2174" spans="1:5" ht="15" customHeight="1">
      <c r="A2174" s="196" t="s">
        <v>2595</v>
      </c>
      <c r="B2174" s="197" t="s">
        <v>2671</v>
      </c>
      <c r="C2174" s="196" t="s">
        <v>2681</v>
      </c>
      <c r="D2174" s="196">
        <v>107.98</v>
      </c>
      <c r="E2174" s="196">
        <v>23.73</v>
      </c>
    </row>
    <row r="2175" spans="1:5" ht="15" customHeight="1">
      <c r="A2175" s="196" t="s">
        <v>2595</v>
      </c>
      <c r="B2175" s="197" t="s">
        <v>2671</v>
      </c>
      <c r="C2175" s="196" t="s">
        <v>2682</v>
      </c>
      <c r="D2175" s="196">
        <v>108.67</v>
      </c>
      <c r="E2175" s="196">
        <v>24.5</v>
      </c>
    </row>
    <row r="2176" spans="1:5" ht="15" customHeight="1">
      <c r="A2176" s="196" t="s">
        <v>2595</v>
      </c>
      <c r="B2176" s="197" t="s">
        <v>2683</v>
      </c>
      <c r="C2176" s="196" t="s">
        <v>2683</v>
      </c>
      <c r="D2176" s="196">
        <v>109.23</v>
      </c>
      <c r="E2176" s="196">
        <v>23.73</v>
      </c>
    </row>
    <row r="2177" spans="1:5" ht="15" customHeight="1">
      <c r="A2177" s="196" t="s">
        <v>2595</v>
      </c>
      <c r="B2177" s="197" t="s">
        <v>2683</v>
      </c>
      <c r="C2177" s="196" t="s">
        <v>2684</v>
      </c>
      <c r="D2177" s="196">
        <v>108.67</v>
      </c>
      <c r="E2177" s="196">
        <v>24.07</v>
      </c>
    </row>
    <row r="2178" spans="1:5" ht="15" customHeight="1">
      <c r="A2178" s="196" t="s">
        <v>2595</v>
      </c>
      <c r="B2178" s="197" t="s">
        <v>2683</v>
      </c>
      <c r="C2178" s="196" t="s">
        <v>2685</v>
      </c>
      <c r="D2178" s="196">
        <v>109.68</v>
      </c>
      <c r="E2178" s="196">
        <v>23.97</v>
      </c>
    </row>
    <row r="2179" spans="1:5" ht="15" customHeight="1">
      <c r="A2179" s="196" t="s">
        <v>2595</v>
      </c>
      <c r="B2179" s="197" t="s">
        <v>2683</v>
      </c>
      <c r="C2179" s="196" t="s">
        <v>2686</v>
      </c>
      <c r="D2179" s="196">
        <v>109.67</v>
      </c>
      <c r="E2179" s="196">
        <v>23.6</v>
      </c>
    </row>
    <row r="2180" spans="1:5" ht="15" customHeight="1">
      <c r="A2180" s="196" t="s">
        <v>2595</v>
      </c>
      <c r="B2180" s="197" t="s">
        <v>2683</v>
      </c>
      <c r="C2180" s="196" t="s">
        <v>2687</v>
      </c>
      <c r="D2180" s="196">
        <v>110.18</v>
      </c>
      <c r="E2180" s="196">
        <v>24.13</v>
      </c>
    </row>
    <row r="2181" spans="1:5" ht="15" customHeight="1">
      <c r="A2181" s="196" t="s">
        <v>2595</v>
      </c>
      <c r="B2181" s="197" t="s">
        <v>2683</v>
      </c>
      <c r="C2181" s="196" t="s">
        <v>2688</v>
      </c>
      <c r="D2181" s="196">
        <v>108.87</v>
      </c>
      <c r="E2181" s="196">
        <v>23.82</v>
      </c>
    </row>
    <row r="2182" spans="1:5" ht="15" customHeight="1">
      <c r="A2182" s="196" t="s">
        <v>2595</v>
      </c>
      <c r="B2182" s="197" t="s">
        <v>2689</v>
      </c>
      <c r="C2182" s="196" t="s">
        <v>2689</v>
      </c>
      <c r="D2182" s="196">
        <v>107.37</v>
      </c>
      <c r="E2182" s="196">
        <v>22.4</v>
      </c>
    </row>
    <row r="2183" spans="1:5" ht="15" customHeight="1">
      <c r="A2183" s="196" t="s">
        <v>2595</v>
      </c>
      <c r="B2183" s="197" t="s">
        <v>2689</v>
      </c>
      <c r="C2183" s="196" t="s">
        <v>2690</v>
      </c>
      <c r="D2183" s="196">
        <v>107.9</v>
      </c>
      <c r="E2183" s="196">
        <v>22.63</v>
      </c>
    </row>
    <row r="2184" spans="1:5" ht="15" customHeight="1">
      <c r="A2184" s="196" t="s">
        <v>2595</v>
      </c>
      <c r="B2184" s="197" t="s">
        <v>2689</v>
      </c>
      <c r="C2184" s="196" t="s">
        <v>2691</v>
      </c>
      <c r="D2184" s="196">
        <v>107.07</v>
      </c>
      <c r="E2184" s="196">
        <v>22.13</v>
      </c>
    </row>
    <row r="2185" spans="1:5" ht="15" customHeight="1">
      <c r="A2185" s="196" t="s">
        <v>2595</v>
      </c>
      <c r="B2185" s="197" t="s">
        <v>2689</v>
      </c>
      <c r="C2185" s="196" t="s">
        <v>2692</v>
      </c>
      <c r="D2185" s="196">
        <v>106.85</v>
      </c>
      <c r="E2185" s="196">
        <v>22.35</v>
      </c>
    </row>
    <row r="2186" spans="1:5" ht="15" customHeight="1">
      <c r="A2186" s="196" t="s">
        <v>2595</v>
      </c>
      <c r="B2186" s="197" t="s">
        <v>2689</v>
      </c>
      <c r="C2186" s="196" t="s">
        <v>2693</v>
      </c>
      <c r="D2186" s="196">
        <v>107.2</v>
      </c>
      <c r="E2186" s="196">
        <v>22.83</v>
      </c>
    </row>
    <row r="2187" spans="1:5" ht="15" customHeight="1">
      <c r="A2187" s="196" t="s">
        <v>2595</v>
      </c>
      <c r="B2187" s="197" t="s">
        <v>2689</v>
      </c>
      <c r="C2187" s="196" t="s">
        <v>2694</v>
      </c>
      <c r="D2187" s="196">
        <v>107.13</v>
      </c>
      <c r="E2187" s="196">
        <v>23.08</v>
      </c>
    </row>
    <row r="2188" spans="1:5" ht="15" customHeight="1">
      <c r="A2188" s="196" t="s">
        <v>2595</v>
      </c>
      <c r="B2188" s="197" t="s">
        <v>2689</v>
      </c>
      <c r="C2188" s="196" t="s">
        <v>2695</v>
      </c>
      <c r="D2188" s="196">
        <v>106.75</v>
      </c>
      <c r="E2188" s="196">
        <v>22.12</v>
      </c>
    </row>
    <row r="2189" spans="1:5" ht="15" customHeight="1">
      <c r="A2189" s="200" t="s">
        <v>2696</v>
      </c>
      <c r="B2189" s="197" t="s">
        <v>2697</v>
      </c>
      <c r="C2189" s="196" t="s">
        <v>2697</v>
      </c>
      <c r="D2189" s="196">
        <v>110.32</v>
      </c>
      <c r="E2189" s="196">
        <v>20.03</v>
      </c>
    </row>
    <row r="2190" spans="1:5" ht="15" customHeight="1">
      <c r="A2190" s="200" t="s">
        <v>2696</v>
      </c>
      <c r="B2190" s="197" t="s">
        <v>2697</v>
      </c>
      <c r="C2190" s="196" t="s">
        <v>2698</v>
      </c>
      <c r="D2190" s="196">
        <v>110.28</v>
      </c>
      <c r="E2190" s="196">
        <v>20.02</v>
      </c>
    </row>
    <row r="2191" spans="1:5" ht="15" customHeight="1">
      <c r="A2191" s="200" t="s">
        <v>2696</v>
      </c>
      <c r="B2191" s="197" t="s">
        <v>2697</v>
      </c>
      <c r="C2191" s="196" t="s">
        <v>2699</v>
      </c>
      <c r="D2191" s="196">
        <v>110.3</v>
      </c>
      <c r="E2191" s="196">
        <v>20.03</v>
      </c>
    </row>
    <row r="2192" spans="1:5" ht="15" customHeight="1">
      <c r="A2192" s="200" t="s">
        <v>2696</v>
      </c>
      <c r="B2192" s="197" t="s">
        <v>2697</v>
      </c>
      <c r="C2192" s="196" t="s">
        <v>2700</v>
      </c>
      <c r="D2192" s="196">
        <v>110.35</v>
      </c>
      <c r="E2192" s="196">
        <v>20</v>
      </c>
    </row>
    <row r="2193" spans="1:5" ht="15" customHeight="1">
      <c r="A2193" s="200" t="s">
        <v>2696</v>
      </c>
      <c r="B2193" s="197" t="s">
        <v>2697</v>
      </c>
      <c r="C2193" s="196" t="s">
        <v>2701</v>
      </c>
      <c r="D2193" s="196">
        <v>110.37</v>
      </c>
      <c r="E2193" s="196">
        <v>20.03</v>
      </c>
    </row>
    <row r="2194" spans="1:5" ht="15" customHeight="1">
      <c r="A2194" s="200" t="s">
        <v>2696</v>
      </c>
      <c r="B2194" s="197" t="s">
        <v>2702</v>
      </c>
      <c r="C2194" s="196" t="s">
        <v>2702</v>
      </c>
      <c r="D2194" s="196">
        <v>109.5</v>
      </c>
      <c r="E2194" s="196">
        <v>18.25</v>
      </c>
    </row>
    <row r="2195" spans="1:5" ht="15" customHeight="1">
      <c r="A2195" s="200" t="s">
        <v>2696</v>
      </c>
      <c r="B2195" s="197" t="s">
        <v>2703</v>
      </c>
      <c r="C2195" s="196" t="s">
        <v>2703</v>
      </c>
      <c r="D2195" s="196">
        <v>109.52</v>
      </c>
      <c r="E2195" s="196">
        <v>18.78</v>
      </c>
    </row>
    <row r="2196" spans="1:5" ht="15" customHeight="1">
      <c r="A2196" s="200" t="s">
        <v>2696</v>
      </c>
      <c r="B2196" s="197" t="s">
        <v>2703</v>
      </c>
      <c r="C2196" s="196" t="s">
        <v>2704</v>
      </c>
      <c r="D2196" s="196">
        <v>110.47</v>
      </c>
      <c r="E2196" s="196">
        <v>19.25</v>
      </c>
    </row>
    <row r="2197" spans="1:5" ht="15" customHeight="1">
      <c r="A2197" s="200" t="s">
        <v>2696</v>
      </c>
      <c r="B2197" s="197" t="s">
        <v>2703</v>
      </c>
      <c r="C2197" s="196" t="s">
        <v>2705</v>
      </c>
      <c r="D2197" s="196">
        <v>109.57</v>
      </c>
      <c r="E2197" s="196">
        <v>19.52</v>
      </c>
    </row>
    <row r="2198" spans="1:5" ht="15" customHeight="1">
      <c r="A2198" s="200" t="s">
        <v>2696</v>
      </c>
      <c r="B2198" s="197" t="s">
        <v>2703</v>
      </c>
      <c r="C2198" s="196" t="s">
        <v>2706</v>
      </c>
      <c r="D2198" s="196">
        <v>110.8</v>
      </c>
      <c r="E2198" s="196">
        <v>19.55</v>
      </c>
    </row>
    <row r="2199" spans="1:5" ht="15" customHeight="1">
      <c r="A2199" s="200" t="s">
        <v>2696</v>
      </c>
      <c r="B2199" s="197" t="s">
        <v>2703</v>
      </c>
      <c r="C2199" s="196" t="s">
        <v>2707</v>
      </c>
      <c r="D2199" s="196">
        <v>110.4</v>
      </c>
      <c r="E2199" s="196">
        <v>18.8</v>
      </c>
    </row>
    <row r="2200" spans="1:5" ht="15" customHeight="1">
      <c r="A2200" s="200" t="s">
        <v>2696</v>
      </c>
      <c r="B2200" s="197" t="s">
        <v>2703</v>
      </c>
      <c r="C2200" s="196" t="s">
        <v>2708</v>
      </c>
      <c r="D2200" s="196">
        <v>108.63</v>
      </c>
      <c r="E2200" s="196">
        <v>19.100000000000001</v>
      </c>
    </row>
    <row r="2201" spans="1:5" ht="15" customHeight="1">
      <c r="A2201" s="200" t="s">
        <v>2696</v>
      </c>
      <c r="B2201" s="197" t="s">
        <v>2703</v>
      </c>
      <c r="C2201" s="196" t="s">
        <v>2709</v>
      </c>
      <c r="D2201" s="196">
        <v>110.32</v>
      </c>
      <c r="E2201" s="196">
        <v>19.7</v>
      </c>
    </row>
    <row r="2202" spans="1:5" ht="15" customHeight="1">
      <c r="A2202" s="200" t="s">
        <v>2696</v>
      </c>
      <c r="B2202" s="197" t="s">
        <v>2703</v>
      </c>
      <c r="C2202" s="196" t="s">
        <v>2710</v>
      </c>
      <c r="D2202" s="196">
        <v>110.1</v>
      </c>
      <c r="E2202" s="196">
        <v>19.37</v>
      </c>
    </row>
    <row r="2203" spans="1:5" ht="15" customHeight="1">
      <c r="A2203" s="200" t="s">
        <v>2696</v>
      </c>
      <c r="B2203" s="197" t="s">
        <v>2703</v>
      </c>
      <c r="C2203" s="196" t="s">
        <v>2711</v>
      </c>
      <c r="D2203" s="196">
        <v>110</v>
      </c>
      <c r="E2203" s="196">
        <v>19.73</v>
      </c>
    </row>
    <row r="2204" spans="1:5" ht="15" customHeight="1">
      <c r="A2204" s="200" t="s">
        <v>2696</v>
      </c>
      <c r="B2204" s="197" t="s">
        <v>2703</v>
      </c>
      <c r="C2204" s="196" t="s">
        <v>2712</v>
      </c>
      <c r="D2204" s="196">
        <v>109.68</v>
      </c>
      <c r="E2204" s="196">
        <v>19.920000000000002</v>
      </c>
    </row>
    <row r="2205" spans="1:5" ht="15" customHeight="1">
      <c r="A2205" s="200" t="s">
        <v>2696</v>
      </c>
      <c r="B2205" s="197" t="s">
        <v>2703</v>
      </c>
      <c r="C2205" s="196" t="s">
        <v>2713</v>
      </c>
      <c r="D2205" s="196">
        <v>109.45</v>
      </c>
      <c r="E2205" s="196">
        <v>19.23</v>
      </c>
    </row>
    <row r="2206" spans="1:5" ht="15" customHeight="1">
      <c r="A2206" s="200" t="s">
        <v>2696</v>
      </c>
      <c r="B2206" s="197" t="s">
        <v>2703</v>
      </c>
      <c r="C2206" s="196" t="s">
        <v>2714</v>
      </c>
      <c r="D2206" s="196">
        <v>109.05</v>
      </c>
      <c r="E2206" s="196">
        <v>19.25</v>
      </c>
    </row>
    <row r="2207" spans="1:5" ht="15" customHeight="1">
      <c r="A2207" s="200" t="s">
        <v>2696</v>
      </c>
      <c r="B2207" s="197" t="s">
        <v>2703</v>
      </c>
      <c r="C2207" s="196" t="s">
        <v>2715</v>
      </c>
      <c r="D2207" s="196">
        <v>109.17</v>
      </c>
      <c r="E2207" s="196">
        <v>18.75</v>
      </c>
    </row>
    <row r="2208" spans="1:5" ht="15" customHeight="1">
      <c r="A2208" s="200" t="s">
        <v>2696</v>
      </c>
      <c r="B2208" s="197" t="s">
        <v>2703</v>
      </c>
      <c r="C2208" s="196" t="s">
        <v>2716</v>
      </c>
      <c r="D2208" s="196">
        <v>110.03</v>
      </c>
      <c r="E2208" s="196">
        <v>18.5</v>
      </c>
    </row>
    <row r="2209" spans="1:5" ht="15" customHeight="1">
      <c r="A2209" s="200" t="s">
        <v>2696</v>
      </c>
      <c r="B2209" s="197" t="s">
        <v>2703</v>
      </c>
      <c r="C2209" s="196" t="s">
        <v>2717</v>
      </c>
      <c r="D2209" s="196">
        <v>109.7</v>
      </c>
      <c r="E2209" s="196">
        <v>18.63</v>
      </c>
    </row>
    <row r="2210" spans="1:5" ht="15" customHeight="1">
      <c r="A2210" s="200" t="s">
        <v>2696</v>
      </c>
      <c r="B2210" s="197" t="s">
        <v>2703</v>
      </c>
      <c r="C2210" s="196" t="s">
        <v>2718</v>
      </c>
      <c r="D2210" s="196">
        <v>109.83</v>
      </c>
      <c r="E2210" s="196">
        <v>19.03</v>
      </c>
    </row>
    <row r="2211" spans="1:5" ht="15" customHeight="1">
      <c r="A2211" s="205" t="s">
        <v>2719</v>
      </c>
      <c r="B2211" s="197" t="s">
        <v>2719</v>
      </c>
      <c r="C2211" s="196" t="s">
        <v>2719</v>
      </c>
      <c r="D2211" s="196">
        <v>106.55</v>
      </c>
      <c r="E2211" s="196">
        <v>29.57</v>
      </c>
    </row>
    <row r="2212" spans="1:5" ht="15" customHeight="1">
      <c r="A2212" s="205" t="s">
        <v>2719</v>
      </c>
      <c r="B2212" s="197" t="s">
        <v>2719</v>
      </c>
      <c r="C2212" s="196" t="s">
        <v>2720</v>
      </c>
      <c r="D2212" s="196">
        <v>108.4</v>
      </c>
      <c r="E2212" s="196">
        <v>30.82</v>
      </c>
    </row>
    <row r="2213" spans="1:5" ht="15" customHeight="1">
      <c r="A2213" s="205" t="s">
        <v>2719</v>
      </c>
      <c r="B2213" s="197" t="s">
        <v>2719</v>
      </c>
      <c r="C2213" s="196" t="s">
        <v>2721</v>
      </c>
      <c r="D2213" s="196">
        <v>107.4</v>
      </c>
      <c r="E2213" s="196">
        <v>29.72</v>
      </c>
    </row>
    <row r="2214" spans="1:5" ht="15" customHeight="1">
      <c r="A2214" s="205" t="s">
        <v>2719</v>
      </c>
      <c r="B2214" s="197" t="s">
        <v>2719</v>
      </c>
      <c r="C2214" s="196" t="s">
        <v>2722</v>
      </c>
      <c r="D2214" s="196">
        <v>106.57</v>
      </c>
      <c r="E2214" s="196">
        <v>29.55</v>
      </c>
    </row>
    <row r="2215" spans="1:5" ht="15" customHeight="1">
      <c r="A2215" s="205" t="s">
        <v>2719</v>
      </c>
      <c r="B2215" s="197" t="s">
        <v>2719</v>
      </c>
      <c r="C2215" s="196" t="s">
        <v>2723</v>
      </c>
      <c r="D2215" s="196">
        <v>106.48</v>
      </c>
      <c r="E2215" s="196">
        <v>29.48</v>
      </c>
    </row>
    <row r="2216" spans="1:5" ht="15" customHeight="1">
      <c r="A2216" s="205" t="s">
        <v>2719</v>
      </c>
      <c r="B2216" s="197" t="s">
        <v>2719</v>
      </c>
      <c r="C2216" s="196" t="s">
        <v>1483</v>
      </c>
      <c r="D2216" s="196">
        <v>106.57</v>
      </c>
      <c r="E2216" s="196">
        <v>29.6</v>
      </c>
    </row>
    <row r="2217" spans="1:5" ht="15" customHeight="1">
      <c r="A2217" s="205" t="s">
        <v>2719</v>
      </c>
      <c r="B2217" s="197" t="s">
        <v>2719</v>
      </c>
      <c r="C2217" s="196" t="s">
        <v>2724</v>
      </c>
      <c r="D2217" s="196">
        <v>106.45</v>
      </c>
      <c r="E2217" s="196">
        <v>29.53</v>
      </c>
    </row>
    <row r="2218" spans="1:5" ht="15" customHeight="1">
      <c r="A2218" s="205" t="s">
        <v>2719</v>
      </c>
      <c r="B2218" s="197" t="s">
        <v>2719</v>
      </c>
      <c r="C2218" s="196" t="s">
        <v>2725</v>
      </c>
      <c r="D2218" s="196">
        <v>106.5</v>
      </c>
      <c r="E2218" s="196">
        <v>29.5</v>
      </c>
    </row>
    <row r="2219" spans="1:5" ht="15" customHeight="1">
      <c r="A2219" s="205" t="s">
        <v>2719</v>
      </c>
      <c r="B2219" s="197" t="s">
        <v>2719</v>
      </c>
      <c r="C2219" s="196" t="s">
        <v>2726</v>
      </c>
      <c r="D2219" s="196">
        <v>106.57</v>
      </c>
      <c r="E2219" s="196">
        <v>29.52</v>
      </c>
    </row>
    <row r="2220" spans="1:5" ht="15" customHeight="1">
      <c r="A2220" s="205" t="s">
        <v>2719</v>
      </c>
      <c r="B2220" s="197" t="s">
        <v>2719</v>
      </c>
      <c r="C2220" s="196" t="s">
        <v>2727</v>
      </c>
      <c r="D2220" s="196">
        <v>106.4</v>
      </c>
      <c r="E2220" s="196">
        <v>29.8</v>
      </c>
    </row>
    <row r="2221" spans="1:5" ht="15" customHeight="1">
      <c r="A2221" s="205" t="s">
        <v>2719</v>
      </c>
      <c r="B2221" s="197" t="s">
        <v>2719</v>
      </c>
      <c r="C2221" s="196" t="s">
        <v>2728</v>
      </c>
      <c r="D2221" s="196">
        <v>106.92</v>
      </c>
      <c r="E2221" s="196">
        <v>28.97</v>
      </c>
    </row>
    <row r="2222" spans="1:5" ht="15" customHeight="1">
      <c r="A2222" s="205" t="s">
        <v>2719</v>
      </c>
      <c r="B2222" s="197" t="s">
        <v>2719</v>
      </c>
      <c r="C2222" s="196" t="s">
        <v>737</v>
      </c>
      <c r="D2222" s="196">
        <v>105.78</v>
      </c>
      <c r="E2222" s="196">
        <v>29.48</v>
      </c>
    </row>
    <row r="2223" spans="1:5" ht="15" customHeight="1">
      <c r="A2223" s="205" t="s">
        <v>2719</v>
      </c>
      <c r="B2223" s="197" t="s">
        <v>2719</v>
      </c>
      <c r="C2223" s="196" t="s">
        <v>2729</v>
      </c>
      <c r="D2223" s="196">
        <v>106.63</v>
      </c>
      <c r="E2223" s="196">
        <v>29.72</v>
      </c>
    </row>
    <row r="2224" spans="1:5" ht="15" customHeight="1">
      <c r="A2224" s="205" t="s">
        <v>2719</v>
      </c>
      <c r="B2224" s="197" t="s">
        <v>2719</v>
      </c>
      <c r="C2224" s="196" t="s">
        <v>2730</v>
      </c>
      <c r="D2224" s="196">
        <v>106.52</v>
      </c>
      <c r="E2224" s="196">
        <v>29.38</v>
      </c>
    </row>
    <row r="2225" spans="1:5" ht="15" customHeight="1">
      <c r="A2225" s="205" t="s">
        <v>2719</v>
      </c>
      <c r="B2225" s="197" t="s">
        <v>2719</v>
      </c>
      <c r="C2225" s="196" t="s">
        <v>2731</v>
      </c>
      <c r="D2225" s="196">
        <v>108.77</v>
      </c>
      <c r="E2225" s="196">
        <v>29.53</v>
      </c>
    </row>
    <row r="2226" spans="1:5" ht="15" customHeight="1">
      <c r="A2226" s="205" t="s">
        <v>2719</v>
      </c>
      <c r="B2226" s="197" t="s">
        <v>2719</v>
      </c>
      <c r="C2226" s="196" t="s">
        <v>2732</v>
      </c>
      <c r="D2226" s="196">
        <v>107.08</v>
      </c>
      <c r="E2226" s="196">
        <v>29.87</v>
      </c>
    </row>
    <row r="2227" spans="1:5" ht="15" customHeight="1">
      <c r="A2227" s="205" t="s">
        <v>2719</v>
      </c>
      <c r="B2227" s="197" t="s">
        <v>2719</v>
      </c>
      <c r="C2227" s="196" t="s">
        <v>2733</v>
      </c>
      <c r="D2227" s="196">
        <v>106.65</v>
      </c>
      <c r="E2227" s="196">
        <v>29.03</v>
      </c>
    </row>
    <row r="2228" spans="1:5" ht="15" customHeight="1">
      <c r="A2228" s="205" t="s">
        <v>2719</v>
      </c>
      <c r="B2228" s="197" t="s">
        <v>2719</v>
      </c>
      <c r="C2228" s="196" t="s">
        <v>2734</v>
      </c>
      <c r="D2228" s="196">
        <v>105.83</v>
      </c>
      <c r="E2228" s="196">
        <v>30.18</v>
      </c>
    </row>
    <row r="2229" spans="1:5" ht="15" customHeight="1">
      <c r="A2229" s="205" t="s">
        <v>2719</v>
      </c>
      <c r="B2229" s="197" t="s">
        <v>2719</v>
      </c>
      <c r="C2229" s="196" t="s">
        <v>2735</v>
      </c>
      <c r="D2229" s="196">
        <v>106.05</v>
      </c>
      <c r="E2229" s="196">
        <v>29.85</v>
      </c>
    </row>
    <row r="2230" spans="1:5" ht="15" customHeight="1">
      <c r="A2230" s="205" t="s">
        <v>2719</v>
      </c>
      <c r="B2230" s="197" t="s">
        <v>2719</v>
      </c>
      <c r="C2230" s="196" t="s">
        <v>2736</v>
      </c>
      <c r="D2230" s="196">
        <v>105.72</v>
      </c>
      <c r="E2230" s="196">
        <v>29.7</v>
      </c>
    </row>
    <row r="2231" spans="1:5" ht="15" customHeight="1">
      <c r="A2231" s="205" t="s">
        <v>2719</v>
      </c>
      <c r="B2231" s="197" t="s">
        <v>2719</v>
      </c>
      <c r="C2231" s="196" t="s">
        <v>2737</v>
      </c>
      <c r="D2231" s="196">
        <v>105.58</v>
      </c>
      <c r="E2231" s="196">
        <v>29.4</v>
      </c>
    </row>
    <row r="2232" spans="1:5" ht="15" customHeight="1">
      <c r="A2232" s="205" t="s">
        <v>2719</v>
      </c>
      <c r="B2232" s="197" t="s">
        <v>2719</v>
      </c>
      <c r="C2232" s="196" t="s">
        <v>2738</v>
      </c>
      <c r="D2232" s="196">
        <v>106.22</v>
      </c>
      <c r="E2232" s="196">
        <v>29.6</v>
      </c>
    </row>
    <row r="2233" spans="1:5" ht="15" customHeight="1">
      <c r="A2233" s="205" t="s">
        <v>2719</v>
      </c>
      <c r="B2233" s="197" t="s">
        <v>2719</v>
      </c>
      <c r="C2233" s="196" t="s">
        <v>2739</v>
      </c>
      <c r="D2233" s="196">
        <v>107.8</v>
      </c>
      <c r="E2233" s="196">
        <v>30.68</v>
      </c>
    </row>
    <row r="2234" spans="1:5" ht="15" customHeight="1">
      <c r="A2234" s="205" t="s">
        <v>2719</v>
      </c>
      <c r="B2234" s="197" t="s">
        <v>2719</v>
      </c>
      <c r="C2234" s="196" t="s">
        <v>2740</v>
      </c>
      <c r="D2234" s="196">
        <v>108.67</v>
      </c>
      <c r="E2234" s="196">
        <v>31.95</v>
      </c>
    </row>
    <row r="2235" spans="1:5" ht="15" customHeight="1">
      <c r="A2235" s="205" t="s">
        <v>2719</v>
      </c>
      <c r="B2235" s="197" t="s">
        <v>2719</v>
      </c>
      <c r="C2235" s="196" t="s">
        <v>2741</v>
      </c>
      <c r="D2235" s="196">
        <v>107.73</v>
      </c>
      <c r="E2235" s="196">
        <v>29.87</v>
      </c>
    </row>
    <row r="2236" spans="1:5" ht="15" customHeight="1">
      <c r="A2236" s="205" t="s">
        <v>2719</v>
      </c>
      <c r="B2236" s="197" t="s">
        <v>2719</v>
      </c>
      <c r="C2236" s="196" t="s">
        <v>2742</v>
      </c>
      <c r="D2236" s="196">
        <v>107.35</v>
      </c>
      <c r="E2236" s="196">
        <v>30.33</v>
      </c>
    </row>
    <row r="2237" spans="1:5" ht="15" customHeight="1">
      <c r="A2237" s="205" t="s">
        <v>2719</v>
      </c>
      <c r="B2237" s="197" t="s">
        <v>2719</v>
      </c>
      <c r="C2237" s="196" t="s">
        <v>2743</v>
      </c>
      <c r="D2237" s="196">
        <v>107.75</v>
      </c>
      <c r="E2237" s="196">
        <v>29.33</v>
      </c>
    </row>
    <row r="2238" spans="1:5" ht="15" customHeight="1">
      <c r="A2238" s="205" t="s">
        <v>2719</v>
      </c>
      <c r="B2238" s="197" t="s">
        <v>2719</v>
      </c>
      <c r="C2238" s="196" t="s">
        <v>2744</v>
      </c>
      <c r="D2238" s="196">
        <v>108.02</v>
      </c>
      <c r="E2238" s="196">
        <v>30.3</v>
      </c>
    </row>
    <row r="2239" spans="1:5" ht="15" customHeight="1">
      <c r="A2239" s="205" t="s">
        <v>2719</v>
      </c>
      <c r="B2239" s="197" t="s">
        <v>2719</v>
      </c>
      <c r="C2239" s="196" t="s">
        <v>2745</v>
      </c>
      <c r="D2239" s="196">
        <v>108.42</v>
      </c>
      <c r="E2239" s="196">
        <v>31.18</v>
      </c>
    </row>
    <row r="2240" spans="1:5" ht="15" customHeight="1">
      <c r="A2240" s="205" t="s">
        <v>2719</v>
      </c>
      <c r="B2240" s="197" t="s">
        <v>2719</v>
      </c>
      <c r="C2240" s="196" t="s">
        <v>2746</v>
      </c>
      <c r="D2240" s="196">
        <v>108.67</v>
      </c>
      <c r="E2240" s="196">
        <v>30.95</v>
      </c>
    </row>
    <row r="2241" spans="1:5" ht="15" customHeight="1">
      <c r="A2241" s="205" t="s">
        <v>2719</v>
      </c>
      <c r="B2241" s="197" t="s">
        <v>2719</v>
      </c>
      <c r="C2241" s="196" t="s">
        <v>2747</v>
      </c>
      <c r="D2241" s="196">
        <v>109.47</v>
      </c>
      <c r="E2241" s="196">
        <v>31.02</v>
      </c>
    </row>
    <row r="2242" spans="1:5" ht="15" customHeight="1">
      <c r="A2242" s="205" t="s">
        <v>2719</v>
      </c>
      <c r="B2242" s="197" t="s">
        <v>2719</v>
      </c>
      <c r="C2242" s="196" t="s">
        <v>2748</v>
      </c>
      <c r="D2242" s="196">
        <v>109.88</v>
      </c>
      <c r="E2242" s="196">
        <v>31.08</v>
      </c>
    </row>
    <row r="2243" spans="1:5" ht="15" customHeight="1">
      <c r="A2243" s="205" t="s">
        <v>2719</v>
      </c>
      <c r="B2243" s="197" t="s">
        <v>2719</v>
      </c>
      <c r="C2243" s="196" t="s">
        <v>2749</v>
      </c>
      <c r="D2243" s="196">
        <v>109.63</v>
      </c>
      <c r="E2243" s="196">
        <v>31.4</v>
      </c>
    </row>
    <row r="2244" spans="1:5" ht="15" customHeight="1">
      <c r="A2244" s="205" t="s">
        <v>2719</v>
      </c>
      <c r="B2244" s="197" t="s">
        <v>2719</v>
      </c>
      <c r="C2244" s="196" t="s">
        <v>2750</v>
      </c>
      <c r="D2244" s="196">
        <v>108.12</v>
      </c>
      <c r="E2244" s="196">
        <v>30</v>
      </c>
    </row>
    <row r="2245" spans="1:5" ht="15" customHeight="1">
      <c r="A2245" s="205" t="s">
        <v>2719</v>
      </c>
      <c r="B2245" s="197" t="s">
        <v>2719</v>
      </c>
      <c r="C2245" s="196" t="s">
        <v>2751</v>
      </c>
      <c r="D2245" s="196">
        <v>108.98</v>
      </c>
      <c r="E2245" s="196">
        <v>28.45</v>
      </c>
    </row>
    <row r="2246" spans="1:5" ht="15" customHeight="1">
      <c r="A2246" s="205" t="s">
        <v>2719</v>
      </c>
      <c r="B2246" s="197" t="s">
        <v>2719</v>
      </c>
      <c r="C2246" s="196" t="s">
        <v>2752</v>
      </c>
      <c r="D2246" s="196">
        <v>108.77</v>
      </c>
      <c r="E2246" s="196">
        <v>28.85</v>
      </c>
    </row>
    <row r="2247" spans="1:5" ht="15" customHeight="1">
      <c r="A2247" s="205" t="s">
        <v>2719</v>
      </c>
      <c r="B2247" s="197" t="s">
        <v>2719</v>
      </c>
      <c r="C2247" s="196" t="s">
        <v>2753</v>
      </c>
      <c r="D2247" s="196">
        <v>108.17</v>
      </c>
      <c r="E2247" s="196">
        <v>29.3</v>
      </c>
    </row>
    <row r="2248" spans="1:5" ht="15" customHeight="1">
      <c r="A2248" s="200" t="s">
        <v>2754</v>
      </c>
      <c r="B2248" s="197" t="s">
        <v>2755</v>
      </c>
      <c r="C2248" s="196" t="s">
        <v>2755</v>
      </c>
      <c r="D2248" s="196">
        <v>104.07</v>
      </c>
      <c r="E2248" s="196">
        <v>30.67</v>
      </c>
    </row>
    <row r="2249" spans="1:5" ht="15" customHeight="1">
      <c r="A2249" s="200" t="s">
        <v>2754</v>
      </c>
      <c r="B2249" s="197" t="s">
        <v>2755</v>
      </c>
      <c r="C2249" s="196" t="s">
        <v>2756</v>
      </c>
      <c r="D2249" s="196">
        <v>104.08</v>
      </c>
      <c r="E2249" s="196">
        <v>30.67</v>
      </c>
    </row>
    <row r="2250" spans="1:5" ht="15" customHeight="1">
      <c r="A2250" s="200" t="s">
        <v>2754</v>
      </c>
      <c r="B2250" s="197" t="s">
        <v>2755</v>
      </c>
      <c r="C2250" s="196" t="s">
        <v>2757</v>
      </c>
      <c r="D2250" s="196">
        <v>104.05</v>
      </c>
      <c r="E2250" s="196">
        <v>30.68</v>
      </c>
    </row>
    <row r="2251" spans="1:5" ht="15" customHeight="1">
      <c r="A2251" s="200" t="s">
        <v>2754</v>
      </c>
      <c r="B2251" s="197" t="s">
        <v>2755</v>
      </c>
      <c r="C2251" s="196" t="s">
        <v>2758</v>
      </c>
      <c r="D2251" s="196">
        <v>104.05</v>
      </c>
      <c r="E2251" s="196">
        <v>30.7</v>
      </c>
    </row>
    <row r="2252" spans="1:5" ht="15" customHeight="1">
      <c r="A2252" s="200" t="s">
        <v>2754</v>
      </c>
      <c r="B2252" s="197" t="s">
        <v>2755</v>
      </c>
      <c r="C2252" s="196" t="s">
        <v>2759</v>
      </c>
      <c r="D2252" s="196">
        <v>104.05</v>
      </c>
      <c r="E2252" s="196">
        <v>30.65</v>
      </c>
    </row>
    <row r="2253" spans="1:5" ht="15" customHeight="1">
      <c r="A2253" s="200" t="s">
        <v>2754</v>
      </c>
      <c r="B2253" s="197" t="s">
        <v>2755</v>
      </c>
      <c r="C2253" s="196" t="s">
        <v>2760</v>
      </c>
      <c r="D2253" s="196">
        <v>104.1</v>
      </c>
      <c r="E2253" s="196">
        <v>30.67</v>
      </c>
    </row>
    <row r="2254" spans="1:5" ht="15" customHeight="1">
      <c r="A2254" s="200" t="s">
        <v>2754</v>
      </c>
      <c r="B2254" s="197" t="s">
        <v>2755</v>
      </c>
      <c r="C2254" s="196" t="s">
        <v>2761</v>
      </c>
      <c r="D2254" s="196">
        <v>104.27</v>
      </c>
      <c r="E2254" s="196">
        <v>30.57</v>
      </c>
    </row>
    <row r="2255" spans="1:5" ht="15" customHeight="1">
      <c r="A2255" s="200" t="s">
        <v>2754</v>
      </c>
      <c r="B2255" s="197" t="s">
        <v>2755</v>
      </c>
      <c r="C2255" s="196" t="s">
        <v>2762</v>
      </c>
      <c r="D2255" s="196">
        <v>104.23</v>
      </c>
      <c r="E2255" s="196">
        <v>30.88</v>
      </c>
    </row>
    <row r="2256" spans="1:5" ht="15" customHeight="1">
      <c r="A2256" s="200" t="s">
        <v>2754</v>
      </c>
      <c r="B2256" s="197" t="s">
        <v>2755</v>
      </c>
      <c r="C2256" s="196" t="s">
        <v>2763</v>
      </c>
      <c r="D2256" s="196">
        <v>104.15</v>
      </c>
      <c r="E2256" s="196">
        <v>30.83</v>
      </c>
    </row>
    <row r="2257" spans="1:5" ht="15" customHeight="1">
      <c r="A2257" s="200" t="s">
        <v>2754</v>
      </c>
      <c r="B2257" s="197" t="s">
        <v>2755</v>
      </c>
      <c r="C2257" s="196" t="s">
        <v>2764</v>
      </c>
      <c r="D2257" s="196">
        <v>103.83</v>
      </c>
      <c r="E2257" s="196">
        <v>30.7</v>
      </c>
    </row>
    <row r="2258" spans="1:5" ht="15" customHeight="1">
      <c r="A2258" s="200" t="s">
        <v>2754</v>
      </c>
      <c r="B2258" s="197" t="s">
        <v>2755</v>
      </c>
      <c r="C2258" s="196" t="s">
        <v>2765</v>
      </c>
      <c r="D2258" s="196">
        <v>104.43</v>
      </c>
      <c r="E2258" s="196">
        <v>30.85</v>
      </c>
    </row>
    <row r="2259" spans="1:5" ht="15" customHeight="1">
      <c r="A2259" s="200" t="s">
        <v>2754</v>
      </c>
      <c r="B2259" s="197" t="s">
        <v>2755</v>
      </c>
      <c r="C2259" s="196" t="s">
        <v>2766</v>
      </c>
      <c r="D2259" s="196">
        <v>103.92</v>
      </c>
      <c r="E2259" s="196">
        <v>30.58</v>
      </c>
    </row>
    <row r="2260" spans="1:5" ht="15" customHeight="1">
      <c r="A2260" s="200" t="s">
        <v>2754</v>
      </c>
      <c r="B2260" s="197" t="s">
        <v>2755</v>
      </c>
      <c r="C2260" s="196" t="s">
        <v>2767</v>
      </c>
      <c r="D2260" s="196">
        <v>103.88</v>
      </c>
      <c r="E2260" s="196">
        <v>30.82</v>
      </c>
    </row>
    <row r="2261" spans="1:5" ht="15" customHeight="1">
      <c r="A2261" s="200" t="s">
        <v>2754</v>
      </c>
      <c r="B2261" s="197" t="s">
        <v>2755</v>
      </c>
      <c r="C2261" s="196" t="s">
        <v>2768</v>
      </c>
      <c r="D2261" s="196">
        <v>103.52</v>
      </c>
      <c r="E2261" s="196">
        <v>30.58</v>
      </c>
    </row>
    <row r="2262" spans="1:5" ht="15" customHeight="1">
      <c r="A2262" s="200" t="s">
        <v>2754</v>
      </c>
      <c r="B2262" s="197" t="s">
        <v>2755</v>
      </c>
      <c r="C2262" s="196" t="s">
        <v>2769</v>
      </c>
      <c r="D2262" s="196">
        <v>103.5</v>
      </c>
      <c r="E2262" s="196">
        <v>30.2</v>
      </c>
    </row>
    <row r="2263" spans="1:5" ht="15" customHeight="1">
      <c r="A2263" s="200" t="s">
        <v>2754</v>
      </c>
      <c r="B2263" s="197" t="s">
        <v>2755</v>
      </c>
      <c r="C2263" s="196" t="s">
        <v>2770</v>
      </c>
      <c r="D2263" s="196">
        <v>103.82</v>
      </c>
      <c r="E2263" s="196">
        <v>30.42</v>
      </c>
    </row>
    <row r="2264" spans="1:5" ht="15" customHeight="1">
      <c r="A2264" s="200" t="s">
        <v>2754</v>
      </c>
      <c r="B2264" s="197" t="s">
        <v>2755</v>
      </c>
      <c r="C2264" s="196" t="s">
        <v>2771</v>
      </c>
      <c r="D2264" s="196">
        <v>103.62</v>
      </c>
      <c r="E2264" s="196">
        <v>31</v>
      </c>
    </row>
    <row r="2265" spans="1:5" ht="15" customHeight="1">
      <c r="A2265" s="200" t="s">
        <v>2754</v>
      </c>
      <c r="B2265" s="197" t="s">
        <v>2755</v>
      </c>
      <c r="C2265" s="196" t="s">
        <v>2772</v>
      </c>
      <c r="D2265" s="196">
        <v>103.93</v>
      </c>
      <c r="E2265" s="196">
        <v>30.98</v>
      </c>
    </row>
    <row r="2266" spans="1:5" ht="15" customHeight="1">
      <c r="A2266" s="200" t="s">
        <v>2754</v>
      </c>
      <c r="B2266" s="197" t="s">
        <v>2755</v>
      </c>
      <c r="C2266" s="196" t="s">
        <v>2773</v>
      </c>
      <c r="D2266" s="196">
        <v>103.47</v>
      </c>
      <c r="E2266" s="196">
        <v>30.42</v>
      </c>
    </row>
    <row r="2267" spans="1:5" ht="15" customHeight="1">
      <c r="A2267" s="200" t="s">
        <v>2754</v>
      </c>
      <c r="B2267" s="197" t="s">
        <v>2755</v>
      </c>
      <c r="C2267" s="196" t="s">
        <v>2774</v>
      </c>
      <c r="D2267" s="196">
        <v>103.67</v>
      </c>
      <c r="E2267" s="196">
        <v>30.63</v>
      </c>
    </row>
    <row r="2268" spans="1:5" ht="15" customHeight="1">
      <c r="A2268" s="200" t="s">
        <v>2754</v>
      </c>
      <c r="B2268" s="197" t="s">
        <v>2775</v>
      </c>
      <c r="C2268" s="196" t="s">
        <v>2775</v>
      </c>
      <c r="D2268" s="196">
        <v>104.78</v>
      </c>
      <c r="E2268" s="196">
        <v>29.35</v>
      </c>
    </row>
    <row r="2269" spans="1:5" ht="15" customHeight="1">
      <c r="A2269" s="200" t="s">
        <v>2754</v>
      </c>
      <c r="B2269" s="197" t="s">
        <v>2775</v>
      </c>
      <c r="C2269" s="196" t="s">
        <v>2776</v>
      </c>
      <c r="D2269" s="196">
        <v>104.77</v>
      </c>
      <c r="E2269" s="196">
        <v>29.35</v>
      </c>
    </row>
    <row r="2270" spans="1:5" ht="15" customHeight="1">
      <c r="A2270" s="200" t="s">
        <v>2754</v>
      </c>
      <c r="B2270" s="197" t="s">
        <v>2775</v>
      </c>
      <c r="C2270" s="196" t="s">
        <v>2777</v>
      </c>
      <c r="D2270" s="196">
        <v>104.72</v>
      </c>
      <c r="E2270" s="196">
        <v>29.35</v>
      </c>
    </row>
    <row r="2271" spans="1:5" ht="15" customHeight="1">
      <c r="A2271" s="200" t="s">
        <v>2754</v>
      </c>
      <c r="B2271" s="197" t="s">
        <v>2775</v>
      </c>
      <c r="C2271" s="196" t="s">
        <v>2778</v>
      </c>
      <c r="D2271" s="196">
        <v>104.77</v>
      </c>
      <c r="E2271" s="196">
        <v>29.37</v>
      </c>
    </row>
    <row r="2272" spans="1:5" ht="15" customHeight="1">
      <c r="A2272" s="200" t="s">
        <v>2754</v>
      </c>
      <c r="B2272" s="197" t="s">
        <v>2775</v>
      </c>
      <c r="C2272" s="196" t="s">
        <v>2779</v>
      </c>
      <c r="D2272" s="196">
        <v>104.87</v>
      </c>
      <c r="E2272" s="196">
        <v>29.27</v>
      </c>
    </row>
    <row r="2273" spans="1:5" ht="15" customHeight="1">
      <c r="A2273" s="200" t="s">
        <v>2754</v>
      </c>
      <c r="B2273" s="197" t="s">
        <v>2775</v>
      </c>
      <c r="C2273" s="196" t="s">
        <v>2780</v>
      </c>
      <c r="D2273" s="196">
        <v>104.42</v>
      </c>
      <c r="E2273" s="196">
        <v>29.47</v>
      </c>
    </row>
    <row r="2274" spans="1:5" ht="15" customHeight="1">
      <c r="A2274" s="200" t="s">
        <v>2754</v>
      </c>
      <c r="B2274" s="197" t="s">
        <v>2775</v>
      </c>
      <c r="C2274" s="196" t="s">
        <v>2781</v>
      </c>
      <c r="D2274" s="196">
        <v>104.98</v>
      </c>
      <c r="E2274" s="196">
        <v>29.18</v>
      </c>
    </row>
    <row r="2275" spans="1:5" ht="15" customHeight="1">
      <c r="A2275" s="200" t="s">
        <v>2754</v>
      </c>
      <c r="B2275" s="197" t="s">
        <v>2782</v>
      </c>
      <c r="C2275" s="196" t="s">
        <v>2782</v>
      </c>
      <c r="D2275" s="196">
        <v>101.72</v>
      </c>
      <c r="E2275" s="196">
        <v>26.58</v>
      </c>
    </row>
    <row r="2276" spans="1:5" ht="15" customHeight="1">
      <c r="A2276" s="200" t="s">
        <v>2754</v>
      </c>
      <c r="B2276" s="197" t="s">
        <v>2782</v>
      </c>
      <c r="C2276" s="196" t="s">
        <v>2783</v>
      </c>
      <c r="D2276" s="196">
        <v>101.7</v>
      </c>
      <c r="E2276" s="196">
        <v>26.55</v>
      </c>
    </row>
    <row r="2277" spans="1:5" ht="15" customHeight="1">
      <c r="A2277" s="200" t="s">
        <v>2754</v>
      </c>
      <c r="B2277" s="197" t="s">
        <v>2782</v>
      </c>
      <c r="C2277" s="196" t="s">
        <v>2784</v>
      </c>
      <c r="D2277" s="196">
        <v>101.6</v>
      </c>
      <c r="E2277" s="196">
        <v>26.6</v>
      </c>
    </row>
    <row r="2278" spans="1:5" ht="15" customHeight="1">
      <c r="A2278" s="200" t="s">
        <v>2754</v>
      </c>
      <c r="B2278" s="197" t="s">
        <v>2782</v>
      </c>
      <c r="C2278" s="196" t="s">
        <v>2785</v>
      </c>
      <c r="D2278" s="196">
        <v>101.73</v>
      </c>
      <c r="E2278" s="196">
        <v>26.5</v>
      </c>
    </row>
    <row r="2279" spans="1:5" ht="15" customHeight="1">
      <c r="A2279" s="200" t="s">
        <v>2754</v>
      </c>
      <c r="B2279" s="197" t="s">
        <v>2782</v>
      </c>
      <c r="C2279" s="196" t="s">
        <v>2786</v>
      </c>
      <c r="D2279" s="196">
        <v>102.12</v>
      </c>
      <c r="E2279" s="196">
        <v>26.88</v>
      </c>
    </row>
    <row r="2280" spans="1:5" ht="15" customHeight="1">
      <c r="A2280" s="200" t="s">
        <v>2754</v>
      </c>
      <c r="B2280" s="197" t="s">
        <v>2782</v>
      </c>
      <c r="C2280" s="196" t="s">
        <v>2787</v>
      </c>
      <c r="D2280" s="196">
        <v>101.85</v>
      </c>
      <c r="E2280" s="196">
        <v>26.7</v>
      </c>
    </row>
    <row r="2281" spans="1:5" ht="15" customHeight="1">
      <c r="A2281" s="200" t="s">
        <v>2754</v>
      </c>
      <c r="B2281" s="197" t="s">
        <v>2788</v>
      </c>
      <c r="C2281" s="196" t="s">
        <v>2788</v>
      </c>
      <c r="D2281" s="196">
        <v>105.43</v>
      </c>
      <c r="E2281" s="196">
        <v>28.87</v>
      </c>
    </row>
    <row r="2282" spans="1:5" ht="15" customHeight="1">
      <c r="A2282" s="200" t="s">
        <v>2754</v>
      </c>
      <c r="B2282" s="197" t="s">
        <v>2788</v>
      </c>
      <c r="C2282" s="196" t="s">
        <v>2789</v>
      </c>
      <c r="D2282" s="196">
        <v>105.45</v>
      </c>
      <c r="E2282" s="196">
        <v>28.88</v>
      </c>
    </row>
    <row r="2283" spans="1:5" ht="15" customHeight="1">
      <c r="A2283" s="200" t="s">
        <v>2754</v>
      </c>
      <c r="B2283" s="197" t="s">
        <v>2788</v>
      </c>
      <c r="C2283" s="196" t="s">
        <v>2790</v>
      </c>
      <c r="D2283" s="196">
        <v>105.37</v>
      </c>
      <c r="E2283" s="196">
        <v>28.77</v>
      </c>
    </row>
    <row r="2284" spans="1:5" ht="15" customHeight="1">
      <c r="A2284" s="200" t="s">
        <v>2754</v>
      </c>
      <c r="B2284" s="197" t="s">
        <v>2788</v>
      </c>
      <c r="C2284" s="196" t="s">
        <v>2791</v>
      </c>
      <c r="D2284" s="196">
        <v>105.43</v>
      </c>
      <c r="E2284" s="196">
        <v>28.9</v>
      </c>
    </row>
    <row r="2285" spans="1:5" ht="15" customHeight="1">
      <c r="A2285" s="200" t="s">
        <v>2754</v>
      </c>
      <c r="B2285" s="197" t="s">
        <v>2788</v>
      </c>
      <c r="C2285" s="196" t="s">
        <v>2792</v>
      </c>
      <c r="D2285" s="196">
        <v>105.38</v>
      </c>
      <c r="E2285" s="196">
        <v>29.15</v>
      </c>
    </row>
    <row r="2286" spans="1:5" ht="15" customHeight="1">
      <c r="A2286" s="200" t="s">
        <v>2754</v>
      </c>
      <c r="B2286" s="197" t="s">
        <v>2788</v>
      </c>
      <c r="C2286" s="196" t="s">
        <v>2793</v>
      </c>
      <c r="D2286" s="196">
        <v>105.83</v>
      </c>
      <c r="E2286" s="196">
        <v>28.82</v>
      </c>
    </row>
    <row r="2287" spans="1:5" ht="15" customHeight="1">
      <c r="A2287" s="200" t="s">
        <v>2754</v>
      </c>
      <c r="B2287" s="197" t="s">
        <v>2788</v>
      </c>
      <c r="C2287" s="196" t="s">
        <v>2794</v>
      </c>
      <c r="D2287" s="196">
        <v>105.43</v>
      </c>
      <c r="E2287" s="196">
        <v>28.17</v>
      </c>
    </row>
    <row r="2288" spans="1:5" ht="15" customHeight="1">
      <c r="A2288" s="200" t="s">
        <v>2754</v>
      </c>
      <c r="B2288" s="197" t="s">
        <v>2788</v>
      </c>
      <c r="C2288" s="196" t="s">
        <v>2795</v>
      </c>
      <c r="D2288" s="196">
        <v>105.82</v>
      </c>
      <c r="E2288" s="196">
        <v>28.05</v>
      </c>
    </row>
    <row r="2289" spans="1:5" ht="15" customHeight="1">
      <c r="A2289" s="200" t="s">
        <v>2754</v>
      </c>
      <c r="B2289" s="197" t="s">
        <v>2796</v>
      </c>
      <c r="C2289" s="196" t="s">
        <v>2796</v>
      </c>
      <c r="D2289" s="196">
        <v>104.38</v>
      </c>
      <c r="E2289" s="196">
        <v>31.13</v>
      </c>
    </row>
    <row r="2290" spans="1:5" ht="15" customHeight="1">
      <c r="A2290" s="200" t="s">
        <v>2754</v>
      </c>
      <c r="B2290" s="197" t="s">
        <v>2796</v>
      </c>
      <c r="C2290" s="196" t="s">
        <v>2797</v>
      </c>
      <c r="D2290" s="196">
        <v>104.38</v>
      </c>
      <c r="E2290" s="196">
        <v>31.13</v>
      </c>
    </row>
    <row r="2291" spans="1:5" ht="15" customHeight="1">
      <c r="A2291" s="200" t="s">
        <v>2754</v>
      </c>
      <c r="B2291" s="197" t="s">
        <v>2796</v>
      </c>
      <c r="C2291" s="196" t="s">
        <v>2798</v>
      </c>
      <c r="D2291" s="196">
        <v>104.68</v>
      </c>
      <c r="E2291" s="196">
        <v>31.03</v>
      </c>
    </row>
    <row r="2292" spans="1:5" ht="15" customHeight="1">
      <c r="A2292" s="200" t="s">
        <v>2754</v>
      </c>
      <c r="B2292" s="197" t="s">
        <v>2796</v>
      </c>
      <c r="C2292" s="196" t="s">
        <v>2799</v>
      </c>
      <c r="D2292" s="196">
        <v>104.5</v>
      </c>
      <c r="E2292" s="196">
        <v>31.32</v>
      </c>
    </row>
    <row r="2293" spans="1:5" ht="15" customHeight="1">
      <c r="A2293" s="200" t="s">
        <v>2754</v>
      </c>
      <c r="B2293" s="197" t="s">
        <v>2796</v>
      </c>
      <c r="C2293" s="196" t="s">
        <v>2800</v>
      </c>
      <c r="D2293" s="196">
        <v>104.28</v>
      </c>
      <c r="E2293" s="196">
        <v>30.98</v>
      </c>
    </row>
    <row r="2294" spans="1:5" ht="15" customHeight="1">
      <c r="A2294" s="200" t="s">
        <v>2754</v>
      </c>
      <c r="B2294" s="197" t="s">
        <v>2796</v>
      </c>
      <c r="C2294" s="196" t="s">
        <v>2801</v>
      </c>
      <c r="D2294" s="196">
        <v>104.17</v>
      </c>
      <c r="E2294" s="196">
        <v>31.13</v>
      </c>
    </row>
    <row r="2295" spans="1:5" ht="15" customHeight="1">
      <c r="A2295" s="200" t="s">
        <v>2754</v>
      </c>
      <c r="B2295" s="197" t="s">
        <v>2796</v>
      </c>
      <c r="C2295" s="196" t="s">
        <v>2802</v>
      </c>
      <c r="D2295" s="196">
        <v>104.2</v>
      </c>
      <c r="E2295" s="196">
        <v>31.35</v>
      </c>
    </row>
    <row r="2296" spans="1:5" ht="15" customHeight="1">
      <c r="A2296" s="200" t="s">
        <v>2754</v>
      </c>
      <c r="B2296" s="197" t="s">
        <v>2803</v>
      </c>
      <c r="C2296" s="196" t="s">
        <v>2803</v>
      </c>
      <c r="D2296" s="196">
        <v>104.73</v>
      </c>
      <c r="E2296" s="196">
        <v>31.47</v>
      </c>
    </row>
    <row r="2297" spans="1:5" ht="15" customHeight="1">
      <c r="A2297" s="200" t="s">
        <v>2754</v>
      </c>
      <c r="B2297" s="197" t="s">
        <v>2803</v>
      </c>
      <c r="C2297" s="196" t="s">
        <v>2804</v>
      </c>
      <c r="D2297" s="196">
        <v>104.73</v>
      </c>
      <c r="E2297" s="196">
        <v>31.47</v>
      </c>
    </row>
    <row r="2298" spans="1:5" ht="15" customHeight="1">
      <c r="A2298" s="200" t="s">
        <v>2754</v>
      </c>
      <c r="B2298" s="197" t="s">
        <v>2803</v>
      </c>
      <c r="C2298" s="196" t="s">
        <v>2805</v>
      </c>
      <c r="D2298" s="196">
        <v>104.75</v>
      </c>
      <c r="E2298" s="196">
        <v>31.47</v>
      </c>
    </row>
    <row r="2299" spans="1:5" ht="15" customHeight="1">
      <c r="A2299" s="200" t="s">
        <v>2754</v>
      </c>
      <c r="B2299" s="197" t="s">
        <v>2803</v>
      </c>
      <c r="C2299" s="196" t="s">
        <v>2806</v>
      </c>
      <c r="D2299" s="196">
        <v>105.08</v>
      </c>
      <c r="E2299" s="196">
        <v>31.1</v>
      </c>
    </row>
    <row r="2300" spans="1:5" ht="15" customHeight="1">
      <c r="A2300" s="200" t="s">
        <v>2754</v>
      </c>
      <c r="B2300" s="197" t="s">
        <v>2803</v>
      </c>
      <c r="C2300" s="196" t="s">
        <v>2807</v>
      </c>
      <c r="D2300" s="196">
        <v>105.38</v>
      </c>
      <c r="E2300" s="196">
        <v>31.22</v>
      </c>
    </row>
    <row r="2301" spans="1:5" ht="15" customHeight="1">
      <c r="A2301" s="200" t="s">
        <v>2754</v>
      </c>
      <c r="B2301" s="197" t="s">
        <v>2803</v>
      </c>
      <c r="C2301" s="196" t="s">
        <v>2808</v>
      </c>
      <c r="D2301" s="196">
        <v>104.57</v>
      </c>
      <c r="E2301" s="196">
        <v>31.53</v>
      </c>
    </row>
    <row r="2302" spans="1:5" ht="15" customHeight="1">
      <c r="A2302" s="200" t="s">
        <v>2754</v>
      </c>
      <c r="B2302" s="197" t="s">
        <v>2803</v>
      </c>
      <c r="C2302" s="196" t="s">
        <v>2809</v>
      </c>
      <c r="D2302" s="196">
        <v>105.17</v>
      </c>
      <c r="E2302" s="196">
        <v>31.63</v>
      </c>
    </row>
    <row r="2303" spans="1:5" ht="15" customHeight="1">
      <c r="A2303" s="200" t="s">
        <v>2754</v>
      </c>
      <c r="B2303" s="197" t="s">
        <v>2803</v>
      </c>
      <c r="C2303" s="196" t="s">
        <v>2810</v>
      </c>
      <c r="D2303" s="196">
        <v>104.45</v>
      </c>
      <c r="E2303" s="196">
        <v>31.82</v>
      </c>
    </row>
    <row r="2304" spans="1:5" ht="15" customHeight="1">
      <c r="A2304" s="200" t="s">
        <v>2754</v>
      </c>
      <c r="B2304" s="197" t="s">
        <v>2803</v>
      </c>
      <c r="C2304" s="196" t="s">
        <v>2811</v>
      </c>
      <c r="D2304" s="196">
        <v>104.53</v>
      </c>
      <c r="E2304" s="196">
        <v>32.42</v>
      </c>
    </row>
    <row r="2305" spans="1:5" ht="15" customHeight="1">
      <c r="A2305" s="200" t="s">
        <v>2754</v>
      </c>
      <c r="B2305" s="197" t="s">
        <v>2803</v>
      </c>
      <c r="C2305" s="196" t="s">
        <v>2812</v>
      </c>
      <c r="D2305" s="196">
        <v>104.75</v>
      </c>
      <c r="E2305" s="196">
        <v>31.78</v>
      </c>
    </row>
    <row r="2306" spans="1:5" ht="15" customHeight="1">
      <c r="A2306" s="200" t="s">
        <v>2754</v>
      </c>
      <c r="B2306" s="197" t="s">
        <v>2813</v>
      </c>
      <c r="C2306" s="196" t="s">
        <v>2813</v>
      </c>
      <c r="D2306" s="196">
        <v>105.83</v>
      </c>
      <c r="E2306" s="196">
        <v>32.43</v>
      </c>
    </row>
    <row r="2307" spans="1:5" ht="15" customHeight="1">
      <c r="A2307" s="200" t="s">
        <v>2754</v>
      </c>
      <c r="B2307" s="197" t="s">
        <v>2813</v>
      </c>
      <c r="C2307" s="196" t="s">
        <v>1890</v>
      </c>
      <c r="D2307" s="196">
        <v>105.05</v>
      </c>
      <c r="E2307" s="196">
        <v>29.58</v>
      </c>
    </row>
    <row r="2308" spans="1:5" ht="15" customHeight="1">
      <c r="A2308" s="200" t="s">
        <v>2754</v>
      </c>
      <c r="B2308" s="197" t="s">
        <v>2813</v>
      </c>
      <c r="C2308" s="196" t="s">
        <v>1890</v>
      </c>
      <c r="D2308" s="196">
        <v>103.77</v>
      </c>
      <c r="E2308" s="196">
        <v>29.57</v>
      </c>
    </row>
    <row r="2309" spans="1:5" ht="15" customHeight="1">
      <c r="A2309" s="200" t="s">
        <v>2754</v>
      </c>
      <c r="B2309" s="197" t="s">
        <v>2813</v>
      </c>
      <c r="C2309" s="196" t="s">
        <v>2814</v>
      </c>
      <c r="D2309" s="196">
        <v>105.97</v>
      </c>
      <c r="E2309" s="196">
        <v>32.32</v>
      </c>
    </row>
    <row r="2310" spans="1:5" ht="15" customHeight="1">
      <c r="A2310" s="200" t="s">
        <v>2754</v>
      </c>
      <c r="B2310" s="197" t="s">
        <v>2813</v>
      </c>
      <c r="C2310" s="196" t="s">
        <v>2815</v>
      </c>
      <c r="D2310" s="196">
        <v>105.88</v>
      </c>
      <c r="E2310" s="196">
        <v>32.65</v>
      </c>
    </row>
    <row r="2311" spans="1:5" ht="15" customHeight="1">
      <c r="A2311" s="200" t="s">
        <v>2754</v>
      </c>
      <c r="B2311" s="197" t="s">
        <v>2813</v>
      </c>
      <c r="C2311" s="196" t="s">
        <v>2816</v>
      </c>
      <c r="D2311" s="196">
        <v>106.28</v>
      </c>
      <c r="E2311" s="196">
        <v>32.229999999999997</v>
      </c>
    </row>
    <row r="2312" spans="1:5" ht="15" customHeight="1">
      <c r="A2312" s="200" t="s">
        <v>2754</v>
      </c>
      <c r="B2312" s="197" t="s">
        <v>2813</v>
      </c>
      <c r="C2312" s="196" t="s">
        <v>2817</v>
      </c>
      <c r="D2312" s="196">
        <v>105.23</v>
      </c>
      <c r="E2312" s="196">
        <v>32.58</v>
      </c>
    </row>
    <row r="2313" spans="1:5" ht="15" customHeight="1">
      <c r="A2313" s="200" t="s">
        <v>2754</v>
      </c>
      <c r="B2313" s="197" t="s">
        <v>2813</v>
      </c>
      <c r="C2313" s="196" t="s">
        <v>2818</v>
      </c>
      <c r="D2313" s="196">
        <v>105.52</v>
      </c>
      <c r="E2313" s="196">
        <v>32.28</v>
      </c>
    </row>
    <row r="2314" spans="1:5" ht="15" customHeight="1">
      <c r="A2314" s="200" t="s">
        <v>2754</v>
      </c>
      <c r="B2314" s="197" t="s">
        <v>2813</v>
      </c>
      <c r="C2314" s="196" t="s">
        <v>2819</v>
      </c>
      <c r="D2314" s="196">
        <v>105.93</v>
      </c>
      <c r="E2314" s="196">
        <v>31.73</v>
      </c>
    </row>
    <row r="2315" spans="1:5" ht="15" customHeight="1">
      <c r="A2315" s="200" t="s">
        <v>2754</v>
      </c>
      <c r="B2315" s="197" t="s">
        <v>2820</v>
      </c>
      <c r="C2315" s="196" t="s">
        <v>2820</v>
      </c>
      <c r="D2315" s="196">
        <v>105.57</v>
      </c>
      <c r="E2315" s="196">
        <v>30.52</v>
      </c>
    </row>
    <row r="2316" spans="1:5" ht="15" customHeight="1">
      <c r="A2316" s="200" t="s">
        <v>2754</v>
      </c>
      <c r="B2316" s="197" t="s">
        <v>2820</v>
      </c>
      <c r="C2316" s="196" t="s">
        <v>2821</v>
      </c>
      <c r="D2316" s="196">
        <v>105.57</v>
      </c>
      <c r="E2316" s="196">
        <v>30.52</v>
      </c>
    </row>
    <row r="2317" spans="1:5" ht="15" customHeight="1">
      <c r="A2317" s="200" t="s">
        <v>2754</v>
      </c>
      <c r="B2317" s="197" t="s">
        <v>2820</v>
      </c>
      <c r="C2317" s="196" t="s">
        <v>2822</v>
      </c>
      <c r="D2317" s="196">
        <v>105.45</v>
      </c>
      <c r="E2317" s="196">
        <v>30.35</v>
      </c>
    </row>
    <row r="2318" spans="1:5" ht="15" customHeight="1">
      <c r="A2318" s="200" t="s">
        <v>2754</v>
      </c>
      <c r="B2318" s="197" t="s">
        <v>2820</v>
      </c>
      <c r="C2318" s="196" t="s">
        <v>2823</v>
      </c>
      <c r="D2318" s="196">
        <v>105.72</v>
      </c>
      <c r="E2318" s="196">
        <v>30.78</v>
      </c>
    </row>
    <row r="2319" spans="1:5" ht="15" customHeight="1">
      <c r="A2319" s="200" t="s">
        <v>2754</v>
      </c>
      <c r="B2319" s="197" t="s">
        <v>2820</v>
      </c>
      <c r="C2319" s="196" t="s">
        <v>2824</v>
      </c>
      <c r="D2319" s="196">
        <v>105.38</v>
      </c>
      <c r="E2319" s="196">
        <v>30.87</v>
      </c>
    </row>
    <row r="2320" spans="1:5" ht="15" customHeight="1">
      <c r="A2320" s="200" t="s">
        <v>2754</v>
      </c>
      <c r="B2320" s="197" t="s">
        <v>2820</v>
      </c>
      <c r="C2320" s="196" t="s">
        <v>2825</v>
      </c>
      <c r="D2320" s="196">
        <v>105.25</v>
      </c>
      <c r="E2320" s="196">
        <v>30.58</v>
      </c>
    </row>
    <row r="2321" spans="1:5" ht="15" customHeight="1">
      <c r="A2321" s="200" t="s">
        <v>2754</v>
      </c>
      <c r="B2321" s="197" t="s">
        <v>2826</v>
      </c>
      <c r="C2321" s="196" t="s">
        <v>2826</v>
      </c>
      <c r="D2321" s="196">
        <v>105.05</v>
      </c>
      <c r="E2321" s="196">
        <v>29.58</v>
      </c>
    </row>
    <row r="2322" spans="1:5" ht="15" customHeight="1">
      <c r="A2322" s="200" t="s">
        <v>2754</v>
      </c>
      <c r="B2322" s="197" t="s">
        <v>2826</v>
      </c>
      <c r="C2322" s="196" t="s">
        <v>1890</v>
      </c>
      <c r="D2322" s="196">
        <v>105.05</v>
      </c>
      <c r="E2322" s="196">
        <v>29.58</v>
      </c>
    </row>
    <row r="2323" spans="1:5" ht="15" customHeight="1">
      <c r="A2323" s="200" t="s">
        <v>2754</v>
      </c>
      <c r="B2323" s="197" t="s">
        <v>2826</v>
      </c>
      <c r="C2323" s="196" t="s">
        <v>1890</v>
      </c>
      <c r="D2323" s="196">
        <v>103.77</v>
      </c>
      <c r="E2323" s="196">
        <v>29.57</v>
      </c>
    </row>
    <row r="2324" spans="1:5" ht="15" customHeight="1">
      <c r="A2324" s="200" t="s">
        <v>2754</v>
      </c>
      <c r="B2324" s="197" t="s">
        <v>2826</v>
      </c>
      <c r="C2324" s="196" t="s">
        <v>2827</v>
      </c>
      <c r="D2324" s="196">
        <v>105.07</v>
      </c>
      <c r="E2324" s="196">
        <v>29.6</v>
      </c>
    </row>
    <row r="2325" spans="1:5" ht="15" customHeight="1">
      <c r="A2325" s="200" t="s">
        <v>2754</v>
      </c>
      <c r="B2325" s="197" t="s">
        <v>2826</v>
      </c>
      <c r="C2325" s="196" t="s">
        <v>2828</v>
      </c>
      <c r="D2325" s="196">
        <v>104.67</v>
      </c>
      <c r="E2325" s="196">
        <v>29.53</v>
      </c>
    </row>
    <row r="2326" spans="1:5" ht="15" customHeight="1">
      <c r="A2326" s="200" t="s">
        <v>2754</v>
      </c>
      <c r="B2326" s="197" t="s">
        <v>2826</v>
      </c>
      <c r="C2326" s="196" t="s">
        <v>2829</v>
      </c>
      <c r="D2326" s="196">
        <v>104.85</v>
      </c>
      <c r="E2326" s="196">
        <v>29.78</v>
      </c>
    </row>
    <row r="2327" spans="1:5" ht="15" customHeight="1">
      <c r="A2327" s="200" t="s">
        <v>2754</v>
      </c>
      <c r="B2327" s="197" t="s">
        <v>2826</v>
      </c>
      <c r="C2327" s="196" t="s">
        <v>2830</v>
      </c>
      <c r="D2327" s="196">
        <v>105.28</v>
      </c>
      <c r="E2327" s="196">
        <v>29.35</v>
      </c>
    </row>
    <row r="2328" spans="1:5" ht="15" customHeight="1">
      <c r="A2328" s="200" t="s">
        <v>2754</v>
      </c>
      <c r="B2328" s="197" t="s">
        <v>2831</v>
      </c>
      <c r="C2328" s="196" t="s">
        <v>2831</v>
      </c>
      <c r="D2328" s="196">
        <v>103.77</v>
      </c>
      <c r="E2328" s="196">
        <v>29.57</v>
      </c>
    </row>
    <row r="2329" spans="1:5" ht="15" customHeight="1">
      <c r="A2329" s="200" t="s">
        <v>2754</v>
      </c>
      <c r="B2329" s="197" t="s">
        <v>2831</v>
      </c>
      <c r="C2329" s="196" t="s">
        <v>1890</v>
      </c>
      <c r="D2329" s="196">
        <v>105.05</v>
      </c>
      <c r="E2329" s="196">
        <v>29.58</v>
      </c>
    </row>
    <row r="2330" spans="1:5" ht="15" customHeight="1">
      <c r="A2330" s="200" t="s">
        <v>2754</v>
      </c>
      <c r="B2330" s="197" t="s">
        <v>2831</v>
      </c>
      <c r="C2330" s="196" t="s">
        <v>1890</v>
      </c>
      <c r="D2330" s="196">
        <v>103.77</v>
      </c>
      <c r="E2330" s="196">
        <v>29.57</v>
      </c>
    </row>
    <row r="2331" spans="1:5" ht="15" customHeight="1">
      <c r="A2331" s="200" t="s">
        <v>2754</v>
      </c>
      <c r="B2331" s="197" t="s">
        <v>2831</v>
      </c>
      <c r="C2331" s="196" t="s">
        <v>2832</v>
      </c>
      <c r="D2331" s="196">
        <v>103.55</v>
      </c>
      <c r="E2331" s="196">
        <v>29.42</v>
      </c>
    </row>
    <row r="2332" spans="1:5" ht="15" customHeight="1">
      <c r="A2332" s="200" t="s">
        <v>2754</v>
      </c>
      <c r="B2332" s="197" t="s">
        <v>2831</v>
      </c>
      <c r="C2332" s="196" t="s">
        <v>2833</v>
      </c>
      <c r="D2332" s="196">
        <v>103.82</v>
      </c>
      <c r="E2332" s="196">
        <v>29.4</v>
      </c>
    </row>
    <row r="2333" spans="1:5" ht="15" customHeight="1">
      <c r="A2333" s="200" t="s">
        <v>2754</v>
      </c>
      <c r="B2333" s="197" t="s">
        <v>2831</v>
      </c>
      <c r="C2333" s="196" t="s">
        <v>2834</v>
      </c>
      <c r="D2333" s="196">
        <v>103.08</v>
      </c>
      <c r="E2333" s="196">
        <v>29.25</v>
      </c>
    </row>
    <row r="2334" spans="1:5" ht="15" customHeight="1">
      <c r="A2334" s="200" t="s">
        <v>2754</v>
      </c>
      <c r="B2334" s="197" t="s">
        <v>2831</v>
      </c>
      <c r="C2334" s="196" t="s">
        <v>2835</v>
      </c>
      <c r="D2334" s="196">
        <v>103.95</v>
      </c>
      <c r="E2334" s="196">
        <v>29.22</v>
      </c>
    </row>
    <row r="2335" spans="1:5" ht="15" customHeight="1">
      <c r="A2335" s="200" t="s">
        <v>2754</v>
      </c>
      <c r="B2335" s="197" t="s">
        <v>2831</v>
      </c>
      <c r="C2335" s="196" t="s">
        <v>2836</v>
      </c>
      <c r="D2335" s="196">
        <v>104.07</v>
      </c>
      <c r="E2335" s="196">
        <v>29.65</v>
      </c>
    </row>
    <row r="2336" spans="1:5" ht="15" customHeight="1">
      <c r="A2336" s="200" t="s">
        <v>2754</v>
      </c>
      <c r="B2336" s="197" t="s">
        <v>2831</v>
      </c>
      <c r="C2336" s="196" t="s">
        <v>2837</v>
      </c>
      <c r="D2336" s="196">
        <v>103.57</v>
      </c>
      <c r="E2336" s="196">
        <v>29.73</v>
      </c>
    </row>
    <row r="2337" spans="1:5" ht="15" customHeight="1">
      <c r="A2337" s="200" t="s">
        <v>2754</v>
      </c>
      <c r="B2337" s="197" t="s">
        <v>2831</v>
      </c>
      <c r="C2337" s="196" t="s">
        <v>2838</v>
      </c>
      <c r="D2337" s="196">
        <v>103.9</v>
      </c>
      <c r="E2337" s="196">
        <v>28.97</v>
      </c>
    </row>
    <row r="2338" spans="1:5" ht="15" customHeight="1">
      <c r="A2338" s="200" t="s">
        <v>2754</v>
      </c>
      <c r="B2338" s="197" t="s">
        <v>2831</v>
      </c>
      <c r="C2338" s="196" t="s">
        <v>2839</v>
      </c>
      <c r="D2338" s="196">
        <v>103.27</v>
      </c>
      <c r="E2338" s="196">
        <v>29.23</v>
      </c>
    </row>
    <row r="2339" spans="1:5" ht="15" customHeight="1">
      <c r="A2339" s="200" t="s">
        <v>2754</v>
      </c>
      <c r="B2339" s="197" t="s">
        <v>2831</v>
      </c>
      <c r="C2339" s="196" t="s">
        <v>2840</v>
      </c>
      <c r="D2339" s="196">
        <v>103.55</v>
      </c>
      <c r="E2339" s="196">
        <v>28.83</v>
      </c>
    </row>
    <row r="2340" spans="1:5" ht="15" customHeight="1">
      <c r="A2340" s="200" t="s">
        <v>2754</v>
      </c>
      <c r="B2340" s="197" t="s">
        <v>2831</v>
      </c>
      <c r="C2340" s="196" t="s">
        <v>2841</v>
      </c>
      <c r="D2340" s="196">
        <v>103.48</v>
      </c>
      <c r="E2340" s="196">
        <v>29.6</v>
      </c>
    </row>
    <row r="2341" spans="1:5" ht="15" customHeight="1">
      <c r="A2341" s="200" t="s">
        <v>2754</v>
      </c>
      <c r="B2341" s="197" t="s">
        <v>2842</v>
      </c>
      <c r="C2341" s="196" t="s">
        <v>2842</v>
      </c>
      <c r="D2341" s="196">
        <v>106.08</v>
      </c>
      <c r="E2341" s="196">
        <v>30.78</v>
      </c>
    </row>
    <row r="2342" spans="1:5" ht="15" customHeight="1">
      <c r="A2342" s="200" t="s">
        <v>2754</v>
      </c>
      <c r="B2342" s="197" t="s">
        <v>2842</v>
      </c>
      <c r="C2342" s="196" t="s">
        <v>2843</v>
      </c>
      <c r="D2342" s="196">
        <v>106.08</v>
      </c>
      <c r="E2342" s="196">
        <v>30.78</v>
      </c>
    </row>
    <row r="2343" spans="1:5" ht="15" customHeight="1">
      <c r="A2343" s="200" t="s">
        <v>2754</v>
      </c>
      <c r="B2343" s="197" t="s">
        <v>2842</v>
      </c>
      <c r="C2343" s="196" t="s">
        <v>2844</v>
      </c>
      <c r="D2343" s="196">
        <v>106.1</v>
      </c>
      <c r="E2343" s="196">
        <v>30.77</v>
      </c>
    </row>
    <row r="2344" spans="1:5" ht="15" customHeight="1">
      <c r="A2344" s="200" t="s">
        <v>2754</v>
      </c>
      <c r="B2344" s="197" t="s">
        <v>2842</v>
      </c>
      <c r="C2344" s="196" t="s">
        <v>2845</v>
      </c>
      <c r="D2344" s="196">
        <v>106.05</v>
      </c>
      <c r="E2344" s="196">
        <v>30.77</v>
      </c>
    </row>
    <row r="2345" spans="1:5" ht="15" customHeight="1">
      <c r="A2345" s="200" t="s">
        <v>2754</v>
      </c>
      <c r="B2345" s="197" t="s">
        <v>2842</v>
      </c>
      <c r="C2345" s="196" t="s">
        <v>2846</v>
      </c>
      <c r="D2345" s="196">
        <v>106.07</v>
      </c>
      <c r="E2345" s="196">
        <v>31.35</v>
      </c>
    </row>
    <row r="2346" spans="1:5" ht="15" customHeight="1">
      <c r="A2346" s="200" t="s">
        <v>2754</v>
      </c>
      <c r="B2346" s="197" t="s">
        <v>2842</v>
      </c>
      <c r="C2346" s="196" t="s">
        <v>2847</v>
      </c>
      <c r="D2346" s="196">
        <v>106.57</v>
      </c>
      <c r="E2346" s="196">
        <v>31.08</v>
      </c>
    </row>
    <row r="2347" spans="1:5" ht="15" customHeight="1">
      <c r="A2347" s="200" t="s">
        <v>2754</v>
      </c>
      <c r="B2347" s="197" t="s">
        <v>2842</v>
      </c>
      <c r="C2347" s="196" t="s">
        <v>2848</v>
      </c>
      <c r="D2347" s="196">
        <v>106.42</v>
      </c>
      <c r="E2347" s="196">
        <v>31.03</v>
      </c>
    </row>
    <row r="2348" spans="1:5" ht="15" customHeight="1">
      <c r="A2348" s="200" t="s">
        <v>2754</v>
      </c>
      <c r="B2348" s="197" t="s">
        <v>2842</v>
      </c>
      <c r="C2348" s="196" t="s">
        <v>2849</v>
      </c>
      <c r="D2348" s="196">
        <v>106.28</v>
      </c>
      <c r="E2348" s="196">
        <v>31.27</v>
      </c>
    </row>
    <row r="2349" spans="1:5" ht="15" customHeight="1">
      <c r="A2349" s="200" t="s">
        <v>2754</v>
      </c>
      <c r="B2349" s="197" t="s">
        <v>2842</v>
      </c>
      <c r="C2349" s="196" t="s">
        <v>2850</v>
      </c>
      <c r="D2349" s="196">
        <v>105.88</v>
      </c>
      <c r="E2349" s="196">
        <v>31</v>
      </c>
    </row>
    <row r="2350" spans="1:5" ht="15" customHeight="1">
      <c r="A2350" s="200" t="s">
        <v>2754</v>
      </c>
      <c r="B2350" s="197" t="s">
        <v>2842</v>
      </c>
      <c r="C2350" s="196" t="s">
        <v>2851</v>
      </c>
      <c r="D2350" s="196">
        <v>106</v>
      </c>
      <c r="E2350" s="196">
        <v>31.55</v>
      </c>
    </row>
    <row r="2351" spans="1:5" ht="15" customHeight="1">
      <c r="A2351" s="200" t="s">
        <v>2754</v>
      </c>
      <c r="B2351" s="197" t="s">
        <v>2852</v>
      </c>
      <c r="C2351" s="196" t="s">
        <v>2852</v>
      </c>
      <c r="D2351" s="196">
        <v>103.83</v>
      </c>
      <c r="E2351" s="196">
        <v>30.05</v>
      </c>
    </row>
    <row r="2352" spans="1:5" ht="15" customHeight="1">
      <c r="A2352" s="200" t="s">
        <v>2754</v>
      </c>
      <c r="B2352" s="197" t="s">
        <v>2852</v>
      </c>
      <c r="C2352" s="196" t="s">
        <v>2853</v>
      </c>
      <c r="D2352" s="196">
        <v>103.83</v>
      </c>
      <c r="E2352" s="196">
        <v>30.05</v>
      </c>
    </row>
    <row r="2353" spans="1:5" ht="15" customHeight="1">
      <c r="A2353" s="200" t="s">
        <v>2754</v>
      </c>
      <c r="B2353" s="197" t="s">
        <v>2852</v>
      </c>
      <c r="C2353" s="196" t="s">
        <v>2854</v>
      </c>
      <c r="D2353" s="196">
        <v>104.15</v>
      </c>
      <c r="E2353" s="196">
        <v>30</v>
      </c>
    </row>
    <row r="2354" spans="1:5" ht="15" customHeight="1">
      <c r="A2354" s="200" t="s">
        <v>2754</v>
      </c>
      <c r="B2354" s="197" t="s">
        <v>2852</v>
      </c>
      <c r="C2354" s="196" t="s">
        <v>2855</v>
      </c>
      <c r="D2354" s="196">
        <v>103.87</v>
      </c>
      <c r="E2354" s="196">
        <v>30.2</v>
      </c>
    </row>
    <row r="2355" spans="1:5" ht="15" customHeight="1">
      <c r="A2355" s="200" t="s">
        <v>2754</v>
      </c>
      <c r="B2355" s="197" t="s">
        <v>2852</v>
      </c>
      <c r="C2355" s="196" t="s">
        <v>2856</v>
      </c>
      <c r="D2355" s="196">
        <v>103.37</v>
      </c>
      <c r="E2355" s="196">
        <v>29.92</v>
      </c>
    </row>
    <row r="2356" spans="1:5" ht="15" customHeight="1">
      <c r="A2356" s="200" t="s">
        <v>2754</v>
      </c>
      <c r="B2356" s="197" t="s">
        <v>2852</v>
      </c>
      <c r="C2356" s="196" t="s">
        <v>2857</v>
      </c>
      <c r="D2356" s="196">
        <v>103.52</v>
      </c>
      <c r="E2356" s="196">
        <v>30.02</v>
      </c>
    </row>
    <row r="2357" spans="1:5" ht="15" customHeight="1">
      <c r="A2357" s="200" t="s">
        <v>2754</v>
      </c>
      <c r="B2357" s="197" t="s">
        <v>2852</v>
      </c>
      <c r="C2357" s="196" t="s">
        <v>2858</v>
      </c>
      <c r="D2357" s="196">
        <v>103.85</v>
      </c>
      <c r="E2357" s="196">
        <v>29.83</v>
      </c>
    </row>
    <row r="2358" spans="1:5" ht="15" customHeight="1">
      <c r="A2358" s="200" t="s">
        <v>2754</v>
      </c>
      <c r="B2358" s="197" t="s">
        <v>2859</v>
      </c>
      <c r="C2358" s="196" t="s">
        <v>2859</v>
      </c>
      <c r="D2358" s="196">
        <v>104.62</v>
      </c>
      <c r="E2358" s="196">
        <v>28.77</v>
      </c>
    </row>
    <row r="2359" spans="1:5" ht="15" customHeight="1">
      <c r="A2359" s="200" t="s">
        <v>2754</v>
      </c>
      <c r="B2359" s="197" t="s">
        <v>2859</v>
      </c>
      <c r="C2359" s="196" t="s">
        <v>2860</v>
      </c>
      <c r="D2359" s="196">
        <v>104.62</v>
      </c>
      <c r="E2359" s="196">
        <v>28.77</v>
      </c>
    </row>
    <row r="2360" spans="1:5" ht="15" customHeight="1">
      <c r="A2360" s="200" t="s">
        <v>2754</v>
      </c>
      <c r="B2360" s="197" t="s">
        <v>2859</v>
      </c>
      <c r="C2360" s="196" t="s">
        <v>2861</v>
      </c>
      <c r="D2360" s="196">
        <v>104.55</v>
      </c>
      <c r="E2360" s="196">
        <v>28.7</v>
      </c>
    </row>
    <row r="2361" spans="1:5" ht="15" customHeight="1">
      <c r="A2361" s="200" t="s">
        <v>2754</v>
      </c>
      <c r="B2361" s="197" t="s">
        <v>2859</v>
      </c>
      <c r="C2361" s="196" t="s">
        <v>2862</v>
      </c>
      <c r="D2361" s="196">
        <v>104.98</v>
      </c>
      <c r="E2361" s="196">
        <v>28.85</v>
      </c>
    </row>
    <row r="2362" spans="1:5" ht="15" customHeight="1">
      <c r="A2362" s="200" t="s">
        <v>2754</v>
      </c>
      <c r="B2362" s="197" t="s">
        <v>2859</v>
      </c>
      <c r="C2362" s="196" t="s">
        <v>2863</v>
      </c>
      <c r="D2362" s="196">
        <v>105.07</v>
      </c>
      <c r="E2362" s="196">
        <v>28.73</v>
      </c>
    </row>
    <row r="2363" spans="1:5" ht="15" customHeight="1">
      <c r="A2363" s="200" t="s">
        <v>2754</v>
      </c>
      <c r="B2363" s="197" t="s">
        <v>2859</v>
      </c>
      <c r="C2363" s="196" t="s">
        <v>2864</v>
      </c>
      <c r="D2363" s="196">
        <v>104.92</v>
      </c>
      <c r="E2363" s="196">
        <v>28.58</v>
      </c>
    </row>
    <row r="2364" spans="1:5" ht="15" customHeight="1">
      <c r="A2364" s="200" t="s">
        <v>2754</v>
      </c>
      <c r="B2364" s="197" t="s">
        <v>2859</v>
      </c>
      <c r="C2364" s="196" t="s">
        <v>2865</v>
      </c>
      <c r="D2364" s="196">
        <v>104.52</v>
      </c>
      <c r="E2364" s="196">
        <v>28.43</v>
      </c>
    </row>
    <row r="2365" spans="1:5" ht="15" customHeight="1">
      <c r="A2365" s="200" t="s">
        <v>2754</v>
      </c>
      <c r="B2365" s="197" t="s">
        <v>2859</v>
      </c>
      <c r="C2365" s="196" t="s">
        <v>2866</v>
      </c>
      <c r="D2365" s="196">
        <v>104.72</v>
      </c>
      <c r="E2365" s="196">
        <v>28.45</v>
      </c>
    </row>
    <row r="2366" spans="1:5" ht="15" customHeight="1">
      <c r="A2366" s="200" t="s">
        <v>2754</v>
      </c>
      <c r="B2366" s="197" t="s">
        <v>2859</v>
      </c>
      <c r="C2366" s="196" t="s">
        <v>2867</v>
      </c>
      <c r="D2366" s="196">
        <v>104.52</v>
      </c>
      <c r="E2366" s="196">
        <v>28.17</v>
      </c>
    </row>
    <row r="2367" spans="1:5" ht="15" customHeight="1">
      <c r="A2367" s="200" t="s">
        <v>2754</v>
      </c>
      <c r="B2367" s="197" t="s">
        <v>2859</v>
      </c>
      <c r="C2367" s="196" t="s">
        <v>2868</v>
      </c>
      <c r="D2367" s="196">
        <v>105.23</v>
      </c>
      <c r="E2367" s="196">
        <v>28.3</v>
      </c>
    </row>
    <row r="2368" spans="1:5" ht="15" customHeight="1">
      <c r="A2368" s="200" t="s">
        <v>2754</v>
      </c>
      <c r="B2368" s="197" t="s">
        <v>2859</v>
      </c>
      <c r="C2368" s="196" t="s">
        <v>2869</v>
      </c>
      <c r="D2368" s="196">
        <v>104.33</v>
      </c>
      <c r="E2368" s="196">
        <v>28.83</v>
      </c>
    </row>
    <row r="2369" spans="1:5" ht="15" customHeight="1">
      <c r="A2369" s="200" t="s">
        <v>2754</v>
      </c>
      <c r="B2369" s="197" t="s">
        <v>2870</v>
      </c>
      <c r="C2369" s="196" t="s">
        <v>2870</v>
      </c>
      <c r="D2369" s="196">
        <v>106.63</v>
      </c>
      <c r="E2369" s="196">
        <v>30.47</v>
      </c>
    </row>
    <row r="2370" spans="1:5" ht="15" customHeight="1">
      <c r="A2370" s="200" t="s">
        <v>2754</v>
      </c>
      <c r="B2370" s="197" t="s">
        <v>2870</v>
      </c>
      <c r="C2370" s="196" t="s">
        <v>2871</v>
      </c>
      <c r="D2370" s="196">
        <v>106.43</v>
      </c>
      <c r="E2370" s="196">
        <v>30.55</v>
      </c>
    </row>
    <row r="2371" spans="1:5" ht="15" customHeight="1">
      <c r="A2371" s="200" t="s">
        <v>2754</v>
      </c>
      <c r="B2371" s="197" t="s">
        <v>2870</v>
      </c>
      <c r="C2371" s="196" t="s">
        <v>2872</v>
      </c>
      <c r="D2371" s="196">
        <v>106.28</v>
      </c>
      <c r="E2371" s="196">
        <v>30.35</v>
      </c>
    </row>
    <row r="2372" spans="1:5" ht="15" customHeight="1">
      <c r="A2372" s="200" t="s">
        <v>2754</v>
      </c>
      <c r="B2372" s="197" t="s">
        <v>2870</v>
      </c>
      <c r="C2372" s="196" t="s">
        <v>2873</v>
      </c>
      <c r="D2372" s="196">
        <v>106.93</v>
      </c>
      <c r="E2372" s="196">
        <v>30.33</v>
      </c>
    </row>
    <row r="2373" spans="1:5" ht="15" customHeight="1">
      <c r="A2373" s="200" t="s">
        <v>2754</v>
      </c>
      <c r="B2373" s="197" t="s">
        <v>2870</v>
      </c>
      <c r="C2373" s="196" t="s">
        <v>2874</v>
      </c>
      <c r="D2373" s="196">
        <v>106.77</v>
      </c>
      <c r="E2373" s="196">
        <v>30.38</v>
      </c>
    </row>
    <row r="2374" spans="1:5" ht="15" customHeight="1">
      <c r="A2374" s="200" t="s">
        <v>2754</v>
      </c>
      <c r="B2374" s="197" t="s">
        <v>2875</v>
      </c>
      <c r="C2374" s="196" t="s">
        <v>2875</v>
      </c>
      <c r="D2374" s="196">
        <v>107.5</v>
      </c>
      <c r="E2374" s="196">
        <v>31.22</v>
      </c>
    </row>
    <row r="2375" spans="1:5" ht="15" customHeight="1">
      <c r="A2375" s="200" t="s">
        <v>2754</v>
      </c>
      <c r="B2375" s="197" t="s">
        <v>2875</v>
      </c>
      <c r="C2375" s="196" t="s">
        <v>2876</v>
      </c>
      <c r="D2375" s="196">
        <v>107.48</v>
      </c>
      <c r="E2375" s="196">
        <v>31.22</v>
      </c>
    </row>
    <row r="2376" spans="1:5" ht="15" customHeight="1">
      <c r="A2376" s="200" t="s">
        <v>2754</v>
      </c>
      <c r="B2376" s="197" t="s">
        <v>2875</v>
      </c>
      <c r="C2376" s="196" t="s">
        <v>2877</v>
      </c>
      <c r="D2376" s="196">
        <v>107.5</v>
      </c>
      <c r="E2376" s="196">
        <v>31.2</v>
      </c>
    </row>
    <row r="2377" spans="1:5" ht="15" customHeight="1">
      <c r="A2377" s="200" t="s">
        <v>2754</v>
      </c>
      <c r="B2377" s="197" t="s">
        <v>2875</v>
      </c>
      <c r="C2377" s="196" t="s">
        <v>2878</v>
      </c>
      <c r="D2377" s="196">
        <v>107.72</v>
      </c>
      <c r="E2377" s="196">
        <v>31.35</v>
      </c>
    </row>
    <row r="2378" spans="1:5" ht="15" customHeight="1">
      <c r="A2378" s="200" t="s">
        <v>2754</v>
      </c>
      <c r="B2378" s="197" t="s">
        <v>2875</v>
      </c>
      <c r="C2378" s="196" t="s">
        <v>2879</v>
      </c>
      <c r="D2378" s="196">
        <v>107.87</v>
      </c>
      <c r="E2378" s="196">
        <v>31.08</v>
      </c>
    </row>
    <row r="2379" spans="1:5" ht="15" customHeight="1">
      <c r="A2379" s="200" t="s">
        <v>2754</v>
      </c>
      <c r="B2379" s="197" t="s">
        <v>2875</v>
      </c>
      <c r="C2379" s="196" t="s">
        <v>2880</v>
      </c>
      <c r="D2379" s="196">
        <v>107.2</v>
      </c>
      <c r="E2379" s="196">
        <v>30.73</v>
      </c>
    </row>
    <row r="2380" spans="1:5" ht="15" customHeight="1">
      <c r="A2380" s="200" t="s">
        <v>2754</v>
      </c>
      <c r="B2380" s="197" t="s">
        <v>2875</v>
      </c>
      <c r="C2380" s="196" t="s">
        <v>2881</v>
      </c>
      <c r="D2380" s="196">
        <v>106.97</v>
      </c>
      <c r="E2380" s="196">
        <v>30.83</v>
      </c>
    </row>
    <row r="2381" spans="1:5" ht="15" customHeight="1">
      <c r="A2381" s="200" t="s">
        <v>2754</v>
      </c>
      <c r="B2381" s="197" t="s">
        <v>2875</v>
      </c>
      <c r="C2381" s="196" t="s">
        <v>2882</v>
      </c>
      <c r="D2381" s="196">
        <v>108.03</v>
      </c>
      <c r="E2381" s="196">
        <v>32.07</v>
      </c>
    </row>
    <row r="2382" spans="1:5" ht="15" customHeight="1">
      <c r="A2382" s="200" t="s">
        <v>2754</v>
      </c>
      <c r="B2382" s="197" t="s">
        <v>2883</v>
      </c>
      <c r="C2382" s="196" t="s">
        <v>2883</v>
      </c>
      <c r="D2382" s="196">
        <v>103</v>
      </c>
      <c r="E2382" s="196">
        <v>29.98</v>
      </c>
    </row>
    <row r="2383" spans="1:5" ht="15" customHeight="1">
      <c r="A2383" s="200" t="s">
        <v>2754</v>
      </c>
      <c r="B2383" s="197" t="s">
        <v>2883</v>
      </c>
      <c r="C2383" s="196" t="s">
        <v>2884</v>
      </c>
      <c r="D2383" s="196">
        <v>103</v>
      </c>
      <c r="E2383" s="196">
        <v>29.98</v>
      </c>
    </row>
    <row r="2384" spans="1:5" ht="15" customHeight="1">
      <c r="A2384" s="200" t="s">
        <v>2754</v>
      </c>
      <c r="B2384" s="197" t="s">
        <v>2883</v>
      </c>
      <c r="C2384" s="196" t="s">
        <v>2885</v>
      </c>
      <c r="D2384" s="196">
        <v>103.12</v>
      </c>
      <c r="E2384" s="196">
        <v>30.08</v>
      </c>
    </row>
    <row r="2385" spans="1:5" ht="15" customHeight="1">
      <c r="A2385" s="200" t="s">
        <v>2754</v>
      </c>
      <c r="B2385" s="197" t="s">
        <v>2883</v>
      </c>
      <c r="C2385" s="196" t="s">
        <v>2886</v>
      </c>
      <c r="D2385" s="196">
        <v>102.85</v>
      </c>
      <c r="E2385" s="196">
        <v>29.8</v>
      </c>
    </row>
    <row r="2386" spans="1:5" ht="15" customHeight="1">
      <c r="A2386" s="200" t="s">
        <v>2754</v>
      </c>
      <c r="B2386" s="197" t="s">
        <v>2883</v>
      </c>
      <c r="C2386" s="196" t="s">
        <v>2887</v>
      </c>
      <c r="D2386" s="196">
        <v>102.65</v>
      </c>
      <c r="E2386" s="196">
        <v>29.35</v>
      </c>
    </row>
    <row r="2387" spans="1:5" ht="15" customHeight="1">
      <c r="A2387" s="200" t="s">
        <v>2754</v>
      </c>
      <c r="B2387" s="197" t="s">
        <v>2883</v>
      </c>
      <c r="C2387" s="196" t="s">
        <v>2888</v>
      </c>
      <c r="D2387" s="196">
        <v>102.37</v>
      </c>
      <c r="E2387" s="196">
        <v>29.23</v>
      </c>
    </row>
    <row r="2388" spans="1:5" ht="15" customHeight="1">
      <c r="A2388" s="200" t="s">
        <v>2754</v>
      </c>
      <c r="B2388" s="197" t="s">
        <v>2883</v>
      </c>
      <c r="C2388" s="196" t="s">
        <v>2889</v>
      </c>
      <c r="D2388" s="196">
        <v>102.75</v>
      </c>
      <c r="E2388" s="196">
        <v>30.07</v>
      </c>
    </row>
    <row r="2389" spans="1:5" ht="15" customHeight="1">
      <c r="A2389" s="200" t="s">
        <v>2754</v>
      </c>
      <c r="B2389" s="197" t="s">
        <v>2883</v>
      </c>
      <c r="C2389" s="196" t="s">
        <v>2890</v>
      </c>
      <c r="D2389" s="196">
        <v>102.92</v>
      </c>
      <c r="E2389" s="196">
        <v>30.15</v>
      </c>
    </row>
    <row r="2390" spans="1:5" ht="15" customHeight="1">
      <c r="A2390" s="200" t="s">
        <v>2754</v>
      </c>
      <c r="B2390" s="197" t="s">
        <v>2883</v>
      </c>
      <c r="C2390" s="196" t="s">
        <v>2891</v>
      </c>
      <c r="D2390" s="196">
        <v>102.82</v>
      </c>
      <c r="E2390" s="196">
        <v>30.37</v>
      </c>
    </row>
    <row r="2391" spans="1:5" ht="15" customHeight="1">
      <c r="A2391" s="200" t="s">
        <v>2754</v>
      </c>
      <c r="B2391" s="197" t="s">
        <v>2892</v>
      </c>
      <c r="C2391" s="196" t="s">
        <v>2892</v>
      </c>
      <c r="D2391" s="196">
        <v>106.77</v>
      </c>
      <c r="E2391" s="196">
        <v>31.85</v>
      </c>
    </row>
    <row r="2392" spans="1:5" ht="15" customHeight="1">
      <c r="A2392" s="200" t="s">
        <v>2754</v>
      </c>
      <c r="B2392" s="197" t="s">
        <v>2892</v>
      </c>
      <c r="C2392" s="196" t="s">
        <v>2893</v>
      </c>
      <c r="D2392" s="196">
        <v>106.77</v>
      </c>
      <c r="E2392" s="196">
        <v>31.85</v>
      </c>
    </row>
    <row r="2393" spans="1:5" ht="15" customHeight="1">
      <c r="A2393" s="200" t="s">
        <v>2754</v>
      </c>
      <c r="B2393" s="197" t="s">
        <v>2892</v>
      </c>
      <c r="C2393" s="196" t="s">
        <v>2894</v>
      </c>
      <c r="D2393" s="196">
        <v>107.23</v>
      </c>
      <c r="E2393" s="196">
        <v>31.92</v>
      </c>
    </row>
    <row r="2394" spans="1:5" ht="15" customHeight="1">
      <c r="A2394" s="200" t="s">
        <v>2754</v>
      </c>
      <c r="B2394" s="197" t="s">
        <v>2892</v>
      </c>
      <c r="C2394" s="196" t="s">
        <v>2895</v>
      </c>
      <c r="D2394" s="196">
        <v>106.83</v>
      </c>
      <c r="E2394" s="196">
        <v>32.35</v>
      </c>
    </row>
    <row r="2395" spans="1:5" ht="15" customHeight="1">
      <c r="A2395" s="200" t="s">
        <v>2754</v>
      </c>
      <c r="B2395" s="197" t="s">
        <v>2892</v>
      </c>
      <c r="C2395" s="196" t="s">
        <v>2896</v>
      </c>
      <c r="D2395" s="196">
        <v>107.1</v>
      </c>
      <c r="E2395" s="196">
        <v>31.57</v>
      </c>
    </row>
    <row r="2396" spans="1:5" ht="15" customHeight="1">
      <c r="A2396" s="200" t="s">
        <v>2754</v>
      </c>
      <c r="B2396" s="197" t="s">
        <v>2897</v>
      </c>
      <c r="C2396" s="196" t="s">
        <v>2897</v>
      </c>
      <c r="D2396" s="196">
        <v>104.65</v>
      </c>
      <c r="E2396" s="196">
        <v>30.12</v>
      </c>
    </row>
    <row r="2397" spans="1:5" ht="15" customHeight="1">
      <c r="A2397" s="200" t="s">
        <v>2754</v>
      </c>
      <c r="B2397" s="197" t="s">
        <v>2897</v>
      </c>
      <c r="C2397" s="196" t="s">
        <v>2898</v>
      </c>
      <c r="D2397" s="196">
        <v>104.65</v>
      </c>
      <c r="E2397" s="196">
        <v>30.12</v>
      </c>
    </row>
    <row r="2398" spans="1:5" ht="15" customHeight="1">
      <c r="A2398" s="200" t="s">
        <v>2754</v>
      </c>
      <c r="B2398" s="197" t="s">
        <v>2897</v>
      </c>
      <c r="C2398" s="196" t="s">
        <v>2899</v>
      </c>
      <c r="D2398" s="196">
        <v>105.33</v>
      </c>
      <c r="E2398" s="196">
        <v>30.1</v>
      </c>
    </row>
    <row r="2399" spans="1:5" ht="15" customHeight="1">
      <c r="A2399" s="200" t="s">
        <v>2754</v>
      </c>
      <c r="B2399" s="197" t="s">
        <v>2897</v>
      </c>
      <c r="C2399" s="196" t="s">
        <v>2900</v>
      </c>
      <c r="D2399" s="196">
        <v>105.02</v>
      </c>
      <c r="E2399" s="196">
        <v>30.28</v>
      </c>
    </row>
    <row r="2400" spans="1:5" ht="15" customHeight="1">
      <c r="A2400" s="200" t="s">
        <v>2754</v>
      </c>
      <c r="B2400" s="197" t="s">
        <v>2897</v>
      </c>
      <c r="C2400" s="196" t="s">
        <v>2901</v>
      </c>
      <c r="D2400" s="196">
        <v>104.55</v>
      </c>
      <c r="E2400" s="196">
        <v>30.4</v>
      </c>
    </row>
    <row r="2401" spans="1:5" ht="15" customHeight="1">
      <c r="A2401" s="200" t="s">
        <v>2754</v>
      </c>
      <c r="B2401" s="197" t="s">
        <v>2902</v>
      </c>
      <c r="C2401" s="196" t="s">
        <v>2902</v>
      </c>
      <c r="D2401" s="196">
        <v>102.22</v>
      </c>
      <c r="E2401" s="196">
        <v>31.9</v>
      </c>
    </row>
    <row r="2402" spans="1:5" ht="15" customHeight="1">
      <c r="A2402" s="200" t="s">
        <v>2754</v>
      </c>
      <c r="B2402" s="197" t="s">
        <v>2902</v>
      </c>
      <c r="C2402" s="196" t="s">
        <v>2903</v>
      </c>
      <c r="D2402" s="196">
        <v>103.58</v>
      </c>
      <c r="E2402" s="196">
        <v>31.48</v>
      </c>
    </row>
    <row r="2403" spans="1:5" ht="15" customHeight="1">
      <c r="A2403" s="200" t="s">
        <v>2754</v>
      </c>
      <c r="B2403" s="197" t="s">
        <v>2902</v>
      </c>
      <c r="C2403" s="196" t="s">
        <v>2904</v>
      </c>
      <c r="D2403" s="196">
        <v>103.17</v>
      </c>
      <c r="E2403" s="196">
        <v>31.43</v>
      </c>
    </row>
    <row r="2404" spans="1:5" ht="15" customHeight="1">
      <c r="A2404" s="200" t="s">
        <v>2754</v>
      </c>
      <c r="B2404" s="197" t="s">
        <v>2902</v>
      </c>
      <c r="C2404" s="196" t="s">
        <v>2905</v>
      </c>
      <c r="D2404" s="196">
        <v>103.85</v>
      </c>
      <c r="E2404" s="196">
        <v>31.68</v>
      </c>
    </row>
    <row r="2405" spans="1:5" ht="15" customHeight="1">
      <c r="A2405" s="200" t="s">
        <v>2754</v>
      </c>
      <c r="B2405" s="197" t="s">
        <v>2902</v>
      </c>
      <c r="C2405" s="196" t="s">
        <v>2906</v>
      </c>
      <c r="D2405" s="196">
        <v>103.6</v>
      </c>
      <c r="E2405" s="196">
        <v>32.630000000000003</v>
      </c>
    </row>
    <row r="2406" spans="1:5" ht="15" customHeight="1">
      <c r="A2406" s="200" t="s">
        <v>2754</v>
      </c>
      <c r="B2406" s="197" t="s">
        <v>2902</v>
      </c>
      <c r="C2406" s="196" t="s">
        <v>2907</v>
      </c>
      <c r="D2406" s="196">
        <v>104.23</v>
      </c>
      <c r="E2406" s="196">
        <v>33.270000000000003</v>
      </c>
    </row>
    <row r="2407" spans="1:5" ht="15" customHeight="1">
      <c r="A2407" s="200" t="s">
        <v>2754</v>
      </c>
      <c r="B2407" s="197" t="s">
        <v>2902</v>
      </c>
      <c r="C2407" s="196" t="s">
        <v>2908</v>
      </c>
      <c r="D2407" s="196">
        <v>102.07</v>
      </c>
      <c r="E2407" s="196">
        <v>31.48</v>
      </c>
    </row>
    <row r="2408" spans="1:5" ht="15" customHeight="1">
      <c r="A2408" s="200" t="s">
        <v>2754</v>
      </c>
      <c r="B2408" s="197" t="s">
        <v>2902</v>
      </c>
      <c r="C2408" s="196" t="s">
        <v>2909</v>
      </c>
      <c r="D2408" s="196">
        <v>102.37</v>
      </c>
      <c r="E2408" s="196">
        <v>31</v>
      </c>
    </row>
    <row r="2409" spans="1:5" ht="15" customHeight="1">
      <c r="A2409" s="200" t="s">
        <v>2754</v>
      </c>
      <c r="B2409" s="197" t="s">
        <v>2902</v>
      </c>
      <c r="C2409" s="196" t="s">
        <v>2910</v>
      </c>
      <c r="D2409" s="196">
        <v>102.98</v>
      </c>
      <c r="E2409" s="196">
        <v>32.07</v>
      </c>
    </row>
    <row r="2410" spans="1:5" ht="15" customHeight="1">
      <c r="A2410" s="200" t="s">
        <v>2754</v>
      </c>
      <c r="B2410" s="197" t="s">
        <v>2902</v>
      </c>
      <c r="C2410" s="196" t="s">
        <v>2911</v>
      </c>
      <c r="D2410" s="196">
        <v>102.22</v>
      </c>
      <c r="E2410" s="196">
        <v>31.9</v>
      </c>
    </row>
    <row r="2411" spans="1:5" ht="15" customHeight="1">
      <c r="A2411" s="200" t="s">
        <v>2754</v>
      </c>
      <c r="B2411" s="197" t="s">
        <v>2902</v>
      </c>
      <c r="C2411" s="196" t="s">
        <v>2912</v>
      </c>
      <c r="D2411" s="196">
        <v>100.98</v>
      </c>
      <c r="E2411" s="196">
        <v>32.270000000000003</v>
      </c>
    </row>
    <row r="2412" spans="1:5" ht="15" customHeight="1">
      <c r="A2412" s="200" t="s">
        <v>2754</v>
      </c>
      <c r="B2412" s="197" t="s">
        <v>2902</v>
      </c>
      <c r="C2412" s="196" t="s">
        <v>2913</v>
      </c>
      <c r="D2412" s="196">
        <v>101.7</v>
      </c>
      <c r="E2412" s="196">
        <v>32.9</v>
      </c>
    </row>
    <row r="2413" spans="1:5" ht="15" customHeight="1">
      <c r="A2413" s="200" t="s">
        <v>2754</v>
      </c>
      <c r="B2413" s="197" t="s">
        <v>2902</v>
      </c>
      <c r="C2413" s="196" t="s">
        <v>2914</v>
      </c>
      <c r="D2413" s="196">
        <v>102.95</v>
      </c>
      <c r="E2413" s="196">
        <v>33.58</v>
      </c>
    </row>
    <row r="2414" spans="1:5" ht="15" customHeight="1">
      <c r="A2414" s="200" t="s">
        <v>2754</v>
      </c>
      <c r="B2414" s="197" t="s">
        <v>2902</v>
      </c>
      <c r="C2414" s="196" t="s">
        <v>2915</v>
      </c>
      <c r="D2414" s="196">
        <v>102.55</v>
      </c>
      <c r="E2414" s="196">
        <v>32.799999999999997</v>
      </c>
    </row>
    <row r="2415" spans="1:5" ht="15" customHeight="1">
      <c r="A2415" s="200" t="s">
        <v>2754</v>
      </c>
      <c r="B2415" s="197" t="s">
        <v>2916</v>
      </c>
      <c r="C2415" s="196" t="s">
        <v>2916</v>
      </c>
      <c r="D2415" s="196">
        <v>101.97</v>
      </c>
      <c r="E2415" s="196">
        <v>30.05</v>
      </c>
    </row>
    <row r="2416" spans="1:5" ht="15" customHeight="1">
      <c r="A2416" s="200" t="s">
        <v>2754</v>
      </c>
      <c r="B2416" s="197" t="s">
        <v>2916</v>
      </c>
      <c r="C2416" s="196" t="s">
        <v>2917</v>
      </c>
      <c r="D2416" s="196">
        <v>101.97</v>
      </c>
      <c r="E2416" s="196">
        <v>30.05</v>
      </c>
    </row>
    <row r="2417" spans="1:5" ht="15" customHeight="1">
      <c r="A2417" s="200" t="s">
        <v>2754</v>
      </c>
      <c r="B2417" s="197" t="s">
        <v>2916</v>
      </c>
      <c r="C2417" s="196" t="s">
        <v>2918</v>
      </c>
      <c r="D2417" s="196">
        <v>102.23</v>
      </c>
      <c r="E2417" s="196">
        <v>29.92</v>
      </c>
    </row>
    <row r="2418" spans="1:5" ht="15" customHeight="1">
      <c r="A2418" s="200" t="s">
        <v>2754</v>
      </c>
      <c r="B2418" s="197" t="s">
        <v>2916</v>
      </c>
      <c r="C2418" s="196" t="s">
        <v>2919</v>
      </c>
      <c r="D2418" s="196">
        <v>101.88</v>
      </c>
      <c r="E2418" s="196">
        <v>30.88</v>
      </c>
    </row>
    <row r="2419" spans="1:5" ht="15" customHeight="1">
      <c r="A2419" s="200" t="s">
        <v>2754</v>
      </c>
      <c r="B2419" s="197" t="s">
        <v>2916</v>
      </c>
      <c r="C2419" s="196" t="s">
        <v>2920</v>
      </c>
      <c r="D2419" s="196">
        <v>101.5</v>
      </c>
      <c r="E2419" s="196">
        <v>29</v>
      </c>
    </row>
    <row r="2420" spans="1:5" ht="15" customHeight="1">
      <c r="A2420" s="200" t="s">
        <v>2754</v>
      </c>
      <c r="B2420" s="197" t="s">
        <v>2916</v>
      </c>
      <c r="C2420" s="196" t="s">
        <v>2921</v>
      </c>
      <c r="D2420" s="196">
        <v>101.02</v>
      </c>
      <c r="E2420" s="196">
        <v>30.03</v>
      </c>
    </row>
    <row r="2421" spans="1:5" ht="15" customHeight="1">
      <c r="A2421" s="200" t="s">
        <v>2754</v>
      </c>
      <c r="B2421" s="197" t="s">
        <v>2916</v>
      </c>
      <c r="C2421" s="196" t="s">
        <v>2922</v>
      </c>
      <c r="D2421" s="196">
        <v>101.12</v>
      </c>
      <c r="E2421" s="196">
        <v>30.98</v>
      </c>
    </row>
    <row r="2422" spans="1:5" ht="15" customHeight="1">
      <c r="A2422" s="200" t="s">
        <v>2754</v>
      </c>
      <c r="B2422" s="197" t="s">
        <v>2916</v>
      </c>
      <c r="C2422" s="196" t="s">
        <v>2923</v>
      </c>
      <c r="D2422" s="196">
        <v>100.68</v>
      </c>
      <c r="E2422" s="196">
        <v>31.4</v>
      </c>
    </row>
    <row r="2423" spans="1:5" ht="15" customHeight="1">
      <c r="A2423" s="200" t="s">
        <v>2754</v>
      </c>
      <c r="B2423" s="197" t="s">
        <v>2916</v>
      </c>
      <c r="C2423" s="196" t="s">
        <v>2924</v>
      </c>
      <c r="D2423" s="196">
        <v>99.98</v>
      </c>
      <c r="E2423" s="196">
        <v>31.62</v>
      </c>
    </row>
    <row r="2424" spans="1:5" ht="15" customHeight="1">
      <c r="A2424" s="200" t="s">
        <v>2754</v>
      </c>
      <c r="B2424" s="197" t="s">
        <v>2916</v>
      </c>
      <c r="C2424" s="196" t="s">
        <v>2925</v>
      </c>
      <c r="D2424" s="196">
        <v>100.32</v>
      </c>
      <c r="E2424" s="196">
        <v>30.95</v>
      </c>
    </row>
    <row r="2425" spans="1:5" ht="15" customHeight="1">
      <c r="A2425" s="200" t="s">
        <v>2754</v>
      </c>
      <c r="B2425" s="197" t="s">
        <v>2916</v>
      </c>
      <c r="C2425" s="196" t="s">
        <v>2926</v>
      </c>
      <c r="D2425" s="196">
        <v>98.58</v>
      </c>
      <c r="E2425" s="196">
        <v>31.82</v>
      </c>
    </row>
    <row r="2426" spans="1:5" ht="15" customHeight="1">
      <c r="A2426" s="200" t="s">
        <v>2754</v>
      </c>
      <c r="B2426" s="197" t="s">
        <v>2916</v>
      </c>
      <c r="C2426" s="196" t="s">
        <v>2927</v>
      </c>
      <c r="D2426" s="196">
        <v>98.83</v>
      </c>
      <c r="E2426" s="196">
        <v>31.22</v>
      </c>
    </row>
    <row r="2427" spans="1:5" ht="15" customHeight="1">
      <c r="A2427" s="200" t="s">
        <v>2754</v>
      </c>
      <c r="B2427" s="197" t="s">
        <v>2916</v>
      </c>
      <c r="C2427" s="196" t="s">
        <v>2928</v>
      </c>
      <c r="D2427" s="196">
        <v>98.1</v>
      </c>
      <c r="E2427" s="196">
        <v>32.979999999999997</v>
      </c>
    </row>
    <row r="2428" spans="1:5" ht="15" customHeight="1">
      <c r="A2428" s="200" t="s">
        <v>2754</v>
      </c>
      <c r="B2428" s="197" t="s">
        <v>2916</v>
      </c>
      <c r="C2428" s="196" t="s">
        <v>2929</v>
      </c>
      <c r="D2428" s="196">
        <v>100.33</v>
      </c>
      <c r="E2428" s="196">
        <v>32.270000000000003</v>
      </c>
    </row>
    <row r="2429" spans="1:5" ht="15" customHeight="1">
      <c r="A2429" s="200" t="s">
        <v>2754</v>
      </c>
      <c r="B2429" s="197" t="s">
        <v>2916</v>
      </c>
      <c r="C2429" s="196" t="s">
        <v>2930</v>
      </c>
      <c r="D2429" s="196">
        <v>100.27</v>
      </c>
      <c r="E2429" s="196">
        <v>30</v>
      </c>
    </row>
    <row r="2430" spans="1:5" ht="15" customHeight="1">
      <c r="A2430" s="200" t="s">
        <v>2754</v>
      </c>
      <c r="B2430" s="197" t="s">
        <v>2916</v>
      </c>
      <c r="C2430" s="196" t="s">
        <v>2931</v>
      </c>
      <c r="D2430" s="196">
        <v>99.1</v>
      </c>
      <c r="E2430" s="196">
        <v>30</v>
      </c>
    </row>
    <row r="2431" spans="1:5" ht="15" customHeight="1">
      <c r="A2431" s="200" t="s">
        <v>2754</v>
      </c>
      <c r="B2431" s="197" t="s">
        <v>2916</v>
      </c>
      <c r="C2431" s="196" t="s">
        <v>2932</v>
      </c>
      <c r="D2431" s="196">
        <v>99.8</v>
      </c>
      <c r="E2431" s="196">
        <v>28.93</v>
      </c>
    </row>
    <row r="2432" spans="1:5" ht="15" customHeight="1">
      <c r="A2432" s="200" t="s">
        <v>2754</v>
      </c>
      <c r="B2432" s="197" t="s">
        <v>2916</v>
      </c>
      <c r="C2432" s="196" t="s">
        <v>2933</v>
      </c>
      <c r="D2432" s="196">
        <v>100.3</v>
      </c>
      <c r="E2432" s="196">
        <v>29.03</v>
      </c>
    </row>
    <row r="2433" spans="1:5" ht="15" customHeight="1">
      <c r="A2433" s="200" t="s">
        <v>2754</v>
      </c>
      <c r="B2433" s="197" t="s">
        <v>2916</v>
      </c>
      <c r="C2433" s="196" t="s">
        <v>2934</v>
      </c>
      <c r="D2433" s="196">
        <v>99.28</v>
      </c>
      <c r="E2433" s="196">
        <v>28.72</v>
      </c>
    </row>
    <row r="2434" spans="1:5" ht="15" customHeight="1">
      <c r="A2434" s="200" t="s">
        <v>2754</v>
      </c>
      <c r="B2434" s="197" t="s">
        <v>2935</v>
      </c>
      <c r="C2434" s="196" t="s">
        <v>2935</v>
      </c>
      <c r="D2434" s="196">
        <v>102.27</v>
      </c>
      <c r="E2434" s="196">
        <v>27.9</v>
      </c>
    </row>
    <row r="2435" spans="1:5" ht="15" customHeight="1">
      <c r="A2435" s="200" t="s">
        <v>2754</v>
      </c>
      <c r="B2435" s="197" t="s">
        <v>2935</v>
      </c>
      <c r="C2435" s="196" t="s">
        <v>2936</v>
      </c>
      <c r="D2435" s="196">
        <v>102.27</v>
      </c>
      <c r="E2435" s="196">
        <v>27.9</v>
      </c>
    </row>
    <row r="2436" spans="1:5" ht="15" customHeight="1">
      <c r="A2436" s="200" t="s">
        <v>2754</v>
      </c>
      <c r="B2436" s="197" t="s">
        <v>2935</v>
      </c>
      <c r="C2436" s="196" t="s">
        <v>2937</v>
      </c>
      <c r="D2436" s="196">
        <v>101.28</v>
      </c>
      <c r="E2436" s="196">
        <v>27.93</v>
      </c>
    </row>
    <row r="2437" spans="1:5" ht="15" customHeight="1">
      <c r="A2437" s="200" t="s">
        <v>2754</v>
      </c>
      <c r="B2437" s="197" t="s">
        <v>2935</v>
      </c>
      <c r="C2437" s="196" t="s">
        <v>2938</v>
      </c>
      <c r="D2437" s="196">
        <v>101.5</v>
      </c>
      <c r="E2437" s="196">
        <v>27.43</v>
      </c>
    </row>
    <row r="2438" spans="1:5" ht="15" customHeight="1">
      <c r="A2438" s="200" t="s">
        <v>2754</v>
      </c>
      <c r="B2438" s="197" t="s">
        <v>2935</v>
      </c>
      <c r="C2438" s="196" t="s">
        <v>2939</v>
      </c>
      <c r="D2438" s="196">
        <v>102.18</v>
      </c>
      <c r="E2438" s="196">
        <v>27.4</v>
      </c>
    </row>
    <row r="2439" spans="1:5" ht="15" customHeight="1">
      <c r="A2439" s="200" t="s">
        <v>2754</v>
      </c>
      <c r="B2439" s="197" t="s">
        <v>2935</v>
      </c>
      <c r="C2439" s="196" t="s">
        <v>2940</v>
      </c>
      <c r="D2439" s="196">
        <v>102.25</v>
      </c>
      <c r="E2439" s="196">
        <v>26.67</v>
      </c>
    </row>
    <row r="2440" spans="1:5" ht="15" customHeight="1">
      <c r="A2440" s="200" t="s">
        <v>2754</v>
      </c>
      <c r="B2440" s="197" t="s">
        <v>2935</v>
      </c>
      <c r="C2440" s="196" t="s">
        <v>2941</v>
      </c>
      <c r="D2440" s="196">
        <v>102.58</v>
      </c>
      <c r="E2440" s="196">
        <v>26.63</v>
      </c>
    </row>
    <row r="2441" spans="1:5" ht="15" customHeight="1">
      <c r="A2441" s="200" t="s">
        <v>2754</v>
      </c>
      <c r="B2441" s="197" t="s">
        <v>2935</v>
      </c>
      <c r="C2441" s="196" t="s">
        <v>2942</v>
      </c>
      <c r="D2441" s="196">
        <v>102.77</v>
      </c>
      <c r="E2441" s="196">
        <v>27.07</v>
      </c>
    </row>
    <row r="2442" spans="1:5" ht="15" customHeight="1">
      <c r="A2442" s="200" t="s">
        <v>2754</v>
      </c>
      <c r="B2442" s="197" t="s">
        <v>2935</v>
      </c>
      <c r="C2442" s="196" t="s">
        <v>2943</v>
      </c>
      <c r="D2442" s="196">
        <v>102.53</v>
      </c>
      <c r="E2442" s="196">
        <v>27.38</v>
      </c>
    </row>
    <row r="2443" spans="1:5" ht="15" customHeight="1">
      <c r="A2443" s="200" t="s">
        <v>2754</v>
      </c>
      <c r="B2443" s="197" t="s">
        <v>2935</v>
      </c>
      <c r="C2443" s="196" t="s">
        <v>2944</v>
      </c>
      <c r="D2443" s="196">
        <v>102.82</v>
      </c>
      <c r="E2443" s="196">
        <v>27.72</v>
      </c>
    </row>
    <row r="2444" spans="1:5" ht="15" customHeight="1">
      <c r="A2444" s="200" t="s">
        <v>2754</v>
      </c>
      <c r="B2444" s="197" t="s">
        <v>2935</v>
      </c>
      <c r="C2444" s="196" t="s">
        <v>2945</v>
      </c>
      <c r="D2444" s="196">
        <v>103.25</v>
      </c>
      <c r="E2444" s="196">
        <v>27.7</v>
      </c>
    </row>
    <row r="2445" spans="1:5" ht="15" customHeight="1">
      <c r="A2445" s="200" t="s">
        <v>2754</v>
      </c>
      <c r="B2445" s="197" t="s">
        <v>2935</v>
      </c>
      <c r="C2445" s="196" t="s">
        <v>2946</v>
      </c>
      <c r="D2445" s="196">
        <v>102.85</v>
      </c>
      <c r="E2445" s="196">
        <v>28.02</v>
      </c>
    </row>
    <row r="2446" spans="1:5" ht="15" customHeight="1">
      <c r="A2446" s="200" t="s">
        <v>2754</v>
      </c>
      <c r="B2446" s="197" t="s">
        <v>2935</v>
      </c>
      <c r="C2446" s="196" t="s">
        <v>2947</v>
      </c>
      <c r="D2446" s="196">
        <v>102.42</v>
      </c>
      <c r="E2446" s="196">
        <v>28.32</v>
      </c>
    </row>
    <row r="2447" spans="1:5" ht="15" customHeight="1">
      <c r="A2447" s="200" t="s">
        <v>2754</v>
      </c>
      <c r="B2447" s="197" t="s">
        <v>2935</v>
      </c>
      <c r="C2447" s="196" t="s">
        <v>2948</v>
      </c>
      <c r="D2447" s="196">
        <v>102.17</v>
      </c>
      <c r="E2447" s="196">
        <v>28.55</v>
      </c>
    </row>
    <row r="2448" spans="1:5" ht="15" customHeight="1">
      <c r="A2448" s="200" t="s">
        <v>2754</v>
      </c>
      <c r="B2448" s="197" t="s">
        <v>2935</v>
      </c>
      <c r="C2448" s="196" t="s">
        <v>2949</v>
      </c>
      <c r="D2448" s="196">
        <v>102.52</v>
      </c>
      <c r="E2448" s="196">
        <v>28.65</v>
      </c>
    </row>
    <row r="2449" spans="1:5" ht="15" customHeight="1">
      <c r="A2449" s="200" t="s">
        <v>2754</v>
      </c>
      <c r="B2449" s="197" t="s">
        <v>2935</v>
      </c>
      <c r="C2449" s="196" t="s">
        <v>2950</v>
      </c>
      <c r="D2449" s="196">
        <v>102.77</v>
      </c>
      <c r="E2449" s="196">
        <v>28.97</v>
      </c>
    </row>
    <row r="2450" spans="1:5" ht="15" customHeight="1">
      <c r="A2450" s="200" t="s">
        <v>2754</v>
      </c>
      <c r="B2450" s="197" t="s">
        <v>2935</v>
      </c>
      <c r="C2450" s="196" t="s">
        <v>2951</v>
      </c>
      <c r="D2450" s="196">
        <v>103.13</v>
      </c>
      <c r="E2450" s="196">
        <v>28.33</v>
      </c>
    </row>
    <row r="2451" spans="1:5" ht="15" customHeight="1">
      <c r="A2451" s="200" t="s">
        <v>2754</v>
      </c>
      <c r="B2451" s="197" t="s">
        <v>2935</v>
      </c>
      <c r="C2451" s="196" t="s">
        <v>2952</v>
      </c>
      <c r="D2451" s="196">
        <v>103.57</v>
      </c>
      <c r="E2451" s="196">
        <v>28.27</v>
      </c>
    </row>
    <row r="2452" spans="1:5" ht="15" customHeight="1">
      <c r="A2452" s="209" t="s">
        <v>2953</v>
      </c>
      <c r="B2452" s="197" t="s">
        <v>2954</v>
      </c>
      <c r="C2452" s="196" t="s">
        <v>2954</v>
      </c>
      <c r="D2452" s="196">
        <v>106.63</v>
      </c>
      <c r="E2452" s="196">
        <v>26.65</v>
      </c>
    </row>
    <row r="2453" spans="1:5" ht="15" customHeight="1">
      <c r="A2453" s="209" t="s">
        <v>2953</v>
      </c>
      <c r="B2453" s="197" t="s">
        <v>2954</v>
      </c>
      <c r="C2453" s="196" t="s">
        <v>2955</v>
      </c>
      <c r="D2453" s="196">
        <v>106.72</v>
      </c>
      <c r="E2453" s="196">
        <v>26.57</v>
      </c>
    </row>
    <row r="2454" spans="1:5" ht="15" customHeight="1">
      <c r="A2454" s="209" t="s">
        <v>2953</v>
      </c>
      <c r="B2454" s="197" t="s">
        <v>2954</v>
      </c>
      <c r="C2454" s="196" t="s">
        <v>2956</v>
      </c>
      <c r="D2454" s="196">
        <v>106.72</v>
      </c>
      <c r="E2454" s="196">
        <v>26.62</v>
      </c>
    </row>
    <row r="2455" spans="1:5" ht="15" customHeight="1">
      <c r="A2455" s="209" t="s">
        <v>2953</v>
      </c>
      <c r="B2455" s="197" t="s">
        <v>2954</v>
      </c>
      <c r="C2455" s="196" t="s">
        <v>2957</v>
      </c>
      <c r="D2455" s="196">
        <v>106.75</v>
      </c>
      <c r="E2455" s="196">
        <v>26.63</v>
      </c>
    </row>
    <row r="2456" spans="1:5" ht="15" customHeight="1">
      <c r="A2456" s="209" t="s">
        <v>2953</v>
      </c>
      <c r="B2456" s="197" t="s">
        <v>2954</v>
      </c>
      <c r="C2456" s="196" t="s">
        <v>2467</v>
      </c>
      <c r="D2456" s="196">
        <v>106.65</v>
      </c>
      <c r="E2456" s="196">
        <v>26.68</v>
      </c>
    </row>
    <row r="2457" spans="1:5" ht="15" customHeight="1">
      <c r="A2457" s="209" t="s">
        <v>2953</v>
      </c>
      <c r="B2457" s="197" t="s">
        <v>2954</v>
      </c>
      <c r="C2457" s="196" t="s">
        <v>2958</v>
      </c>
      <c r="D2457" s="196">
        <v>106.7</v>
      </c>
      <c r="E2457" s="196">
        <v>26.53</v>
      </c>
    </row>
    <row r="2458" spans="1:5" ht="15" customHeight="1">
      <c r="A2458" s="209" t="s">
        <v>2953</v>
      </c>
      <c r="B2458" s="197" t="s">
        <v>2954</v>
      </c>
      <c r="C2458" s="196" t="s">
        <v>2959</v>
      </c>
      <c r="D2458" s="196">
        <v>106.97</v>
      </c>
      <c r="E2458" s="196">
        <v>27.07</v>
      </c>
    </row>
    <row r="2459" spans="1:5" ht="15" customHeight="1">
      <c r="A2459" s="209" t="s">
        <v>2953</v>
      </c>
      <c r="B2459" s="197" t="s">
        <v>2954</v>
      </c>
      <c r="C2459" s="196" t="s">
        <v>2960</v>
      </c>
      <c r="D2459" s="196">
        <v>106.73</v>
      </c>
      <c r="E2459" s="196">
        <v>27.1</v>
      </c>
    </row>
    <row r="2460" spans="1:5" ht="15" customHeight="1">
      <c r="A2460" s="209" t="s">
        <v>2953</v>
      </c>
      <c r="B2460" s="197" t="s">
        <v>2954</v>
      </c>
      <c r="C2460" s="196" t="s">
        <v>2961</v>
      </c>
      <c r="D2460" s="196">
        <v>106.58</v>
      </c>
      <c r="E2460" s="196">
        <v>26.83</v>
      </c>
    </row>
    <row r="2461" spans="1:5" ht="15" customHeight="1">
      <c r="A2461" s="209" t="s">
        <v>2953</v>
      </c>
      <c r="B2461" s="197" t="s">
        <v>2954</v>
      </c>
      <c r="C2461" s="196" t="s">
        <v>2962</v>
      </c>
      <c r="D2461" s="196">
        <v>106.47</v>
      </c>
      <c r="E2461" s="196">
        <v>26.55</v>
      </c>
    </row>
    <row r="2462" spans="1:5" ht="15" customHeight="1">
      <c r="A2462" s="209" t="s">
        <v>2953</v>
      </c>
      <c r="B2462" s="197" t="s">
        <v>2963</v>
      </c>
      <c r="C2462" s="196" t="s">
        <v>2963</v>
      </c>
      <c r="D2462" s="196">
        <v>104.83</v>
      </c>
      <c r="E2462" s="196">
        <v>26.6</v>
      </c>
    </row>
    <row r="2463" spans="1:5" ht="15" customHeight="1">
      <c r="A2463" s="209" t="s">
        <v>2953</v>
      </c>
      <c r="B2463" s="197" t="s">
        <v>2963</v>
      </c>
      <c r="C2463" s="196" t="s">
        <v>2964</v>
      </c>
      <c r="D2463" s="196">
        <v>104.83</v>
      </c>
      <c r="E2463" s="196">
        <v>26.6</v>
      </c>
    </row>
    <row r="2464" spans="1:5" ht="15" customHeight="1">
      <c r="A2464" s="209" t="s">
        <v>2953</v>
      </c>
      <c r="B2464" s="197" t="s">
        <v>2963</v>
      </c>
      <c r="C2464" s="196" t="s">
        <v>2965</v>
      </c>
      <c r="D2464" s="196">
        <v>105.48</v>
      </c>
      <c r="E2464" s="196">
        <v>26.22</v>
      </c>
    </row>
    <row r="2465" spans="1:5" ht="15" customHeight="1">
      <c r="A2465" s="209" t="s">
        <v>2953</v>
      </c>
      <c r="B2465" s="197" t="s">
        <v>2963</v>
      </c>
      <c r="C2465" s="196" t="s">
        <v>2966</v>
      </c>
      <c r="D2465" s="196">
        <v>104.95</v>
      </c>
      <c r="E2465" s="196">
        <v>26.55</v>
      </c>
    </row>
    <row r="2466" spans="1:5" ht="15" customHeight="1">
      <c r="A2466" s="209" t="s">
        <v>2953</v>
      </c>
      <c r="B2466" s="197" t="s">
        <v>2963</v>
      </c>
      <c r="C2466" s="196" t="s">
        <v>2967</v>
      </c>
      <c r="D2466" s="196">
        <v>104.47</v>
      </c>
      <c r="E2466" s="196">
        <v>25.72</v>
      </c>
    </row>
    <row r="2467" spans="1:5" ht="15" customHeight="1">
      <c r="A2467" s="209" t="s">
        <v>2953</v>
      </c>
      <c r="B2467" s="197" t="s">
        <v>2968</v>
      </c>
      <c r="C2467" s="196" t="s">
        <v>2968</v>
      </c>
      <c r="D2467" s="196">
        <v>106.92</v>
      </c>
      <c r="E2467" s="196">
        <v>27.73</v>
      </c>
    </row>
    <row r="2468" spans="1:5" ht="15" customHeight="1">
      <c r="A2468" s="209" t="s">
        <v>2953</v>
      </c>
      <c r="B2468" s="197" t="s">
        <v>2968</v>
      </c>
      <c r="C2468" s="196" t="s">
        <v>2969</v>
      </c>
      <c r="D2468" s="196">
        <v>106.92</v>
      </c>
      <c r="E2468" s="196">
        <v>27.65</v>
      </c>
    </row>
    <row r="2469" spans="1:5" ht="15" customHeight="1">
      <c r="A2469" s="209" t="s">
        <v>2953</v>
      </c>
      <c r="B2469" s="197" t="s">
        <v>2968</v>
      </c>
      <c r="C2469" s="196" t="s">
        <v>2970</v>
      </c>
      <c r="D2469" s="196">
        <v>106.92</v>
      </c>
      <c r="E2469" s="196">
        <v>27.73</v>
      </c>
    </row>
    <row r="2470" spans="1:5" ht="15" customHeight="1">
      <c r="A2470" s="209" t="s">
        <v>2953</v>
      </c>
      <c r="B2470" s="197" t="s">
        <v>2968</v>
      </c>
      <c r="C2470" s="196" t="s">
        <v>2971</v>
      </c>
      <c r="D2470" s="196">
        <v>106.83</v>
      </c>
      <c r="E2470" s="196">
        <v>27.53</v>
      </c>
    </row>
    <row r="2471" spans="1:5" ht="15" customHeight="1">
      <c r="A2471" s="209" t="s">
        <v>2953</v>
      </c>
      <c r="B2471" s="197" t="s">
        <v>2968</v>
      </c>
      <c r="C2471" s="196" t="s">
        <v>2972</v>
      </c>
      <c r="D2471" s="196">
        <v>106.82</v>
      </c>
      <c r="E2471" s="196">
        <v>28.13</v>
      </c>
    </row>
    <row r="2472" spans="1:5" ht="15" customHeight="1">
      <c r="A2472" s="209" t="s">
        <v>2953</v>
      </c>
      <c r="B2472" s="197" t="s">
        <v>2968</v>
      </c>
      <c r="C2472" s="196" t="s">
        <v>2973</v>
      </c>
      <c r="D2472" s="196">
        <v>107.18</v>
      </c>
      <c r="E2472" s="196">
        <v>27.95</v>
      </c>
    </row>
    <row r="2473" spans="1:5" ht="15" customHeight="1">
      <c r="A2473" s="209" t="s">
        <v>2953</v>
      </c>
      <c r="B2473" s="197" t="s">
        <v>2968</v>
      </c>
      <c r="C2473" s="196" t="s">
        <v>2974</v>
      </c>
      <c r="D2473" s="196">
        <v>107.43</v>
      </c>
      <c r="E2473" s="196">
        <v>28.55</v>
      </c>
    </row>
    <row r="2474" spans="1:5" ht="15" customHeight="1">
      <c r="A2474" s="209" t="s">
        <v>2953</v>
      </c>
      <c r="B2474" s="197" t="s">
        <v>2968</v>
      </c>
      <c r="C2474" s="196" t="s">
        <v>2975</v>
      </c>
      <c r="D2474" s="196">
        <v>107.6</v>
      </c>
      <c r="E2474" s="196">
        <v>28.88</v>
      </c>
    </row>
    <row r="2475" spans="1:5" ht="15" customHeight="1">
      <c r="A2475" s="209" t="s">
        <v>2953</v>
      </c>
      <c r="B2475" s="197" t="s">
        <v>2968</v>
      </c>
      <c r="C2475" s="196" t="s">
        <v>2976</v>
      </c>
      <c r="D2475" s="196">
        <v>107.88</v>
      </c>
      <c r="E2475" s="196">
        <v>28.53</v>
      </c>
    </row>
    <row r="2476" spans="1:5" ht="15" customHeight="1">
      <c r="A2476" s="209" t="s">
        <v>2953</v>
      </c>
      <c r="B2476" s="197" t="s">
        <v>2968</v>
      </c>
      <c r="C2476" s="196" t="s">
        <v>2977</v>
      </c>
      <c r="D2476" s="196">
        <v>107.72</v>
      </c>
      <c r="E2476" s="196">
        <v>27.97</v>
      </c>
    </row>
    <row r="2477" spans="1:5" ht="15" customHeight="1">
      <c r="A2477" s="209" t="s">
        <v>2953</v>
      </c>
      <c r="B2477" s="197" t="s">
        <v>2968</v>
      </c>
      <c r="C2477" s="196" t="s">
        <v>2978</v>
      </c>
      <c r="D2477" s="196">
        <v>107.48</v>
      </c>
      <c r="E2477" s="196">
        <v>27.77</v>
      </c>
    </row>
    <row r="2478" spans="1:5" ht="15" customHeight="1">
      <c r="A2478" s="209" t="s">
        <v>2953</v>
      </c>
      <c r="B2478" s="197" t="s">
        <v>2968</v>
      </c>
      <c r="C2478" s="196" t="s">
        <v>2979</v>
      </c>
      <c r="D2478" s="196">
        <v>107.88</v>
      </c>
      <c r="E2478" s="196">
        <v>27.22</v>
      </c>
    </row>
    <row r="2479" spans="1:5" ht="15" customHeight="1">
      <c r="A2479" s="209" t="s">
        <v>2953</v>
      </c>
      <c r="B2479" s="197" t="s">
        <v>2968</v>
      </c>
      <c r="C2479" s="196" t="s">
        <v>2980</v>
      </c>
      <c r="D2479" s="196">
        <v>106.22</v>
      </c>
      <c r="E2479" s="196">
        <v>28.32</v>
      </c>
    </row>
    <row r="2480" spans="1:5" ht="15" customHeight="1">
      <c r="A2480" s="209" t="s">
        <v>2953</v>
      </c>
      <c r="B2480" s="197" t="s">
        <v>2968</v>
      </c>
      <c r="C2480" s="196" t="s">
        <v>2981</v>
      </c>
      <c r="D2480" s="196">
        <v>105.7</v>
      </c>
      <c r="E2480" s="196">
        <v>28.58</v>
      </c>
    </row>
    <row r="2481" spans="1:5" ht="15" customHeight="1">
      <c r="A2481" s="209" t="s">
        <v>2953</v>
      </c>
      <c r="B2481" s="197" t="s">
        <v>2968</v>
      </c>
      <c r="C2481" s="196" t="s">
        <v>2982</v>
      </c>
      <c r="D2481" s="196">
        <v>106.42</v>
      </c>
      <c r="E2481" s="196">
        <v>27.82</v>
      </c>
    </row>
    <row r="2482" spans="1:5" ht="15" customHeight="1">
      <c r="A2482" s="209" t="s">
        <v>2953</v>
      </c>
      <c r="B2482" s="197" t="s">
        <v>2983</v>
      </c>
      <c r="C2482" s="196" t="s">
        <v>2983</v>
      </c>
      <c r="D2482" s="196">
        <v>105.95</v>
      </c>
      <c r="E2482" s="196">
        <v>26.25</v>
      </c>
    </row>
    <row r="2483" spans="1:5" ht="15" customHeight="1">
      <c r="A2483" s="209" t="s">
        <v>2953</v>
      </c>
      <c r="B2483" s="197" t="s">
        <v>2983</v>
      </c>
      <c r="C2483" s="196" t="s">
        <v>2984</v>
      </c>
      <c r="D2483" s="196">
        <v>105.92</v>
      </c>
      <c r="E2483" s="196">
        <v>26.25</v>
      </c>
    </row>
    <row r="2484" spans="1:5" ht="15" customHeight="1">
      <c r="A2484" s="209" t="s">
        <v>2953</v>
      </c>
      <c r="B2484" s="197" t="s">
        <v>2983</v>
      </c>
      <c r="C2484" s="196" t="s">
        <v>2985</v>
      </c>
      <c r="D2484" s="196">
        <v>106.25</v>
      </c>
      <c r="E2484" s="196">
        <v>26.42</v>
      </c>
    </row>
    <row r="2485" spans="1:5" ht="15" customHeight="1">
      <c r="A2485" s="209" t="s">
        <v>2953</v>
      </c>
      <c r="B2485" s="197" t="s">
        <v>2983</v>
      </c>
      <c r="C2485" s="196" t="s">
        <v>2986</v>
      </c>
      <c r="D2485" s="196">
        <v>105.75</v>
      </c>
      <c r="E2485" s="196">
        <v>26.32</v>
      </c>
    </row>
    <row r="2486" spans="1:5" ht="15" customHeight="1">
      <c r="A2486" s="209" t="s">
        <v>2953</v>
      </c>
      <c r="B2486" s="197" t="s">
        <v>2983</v>
      </c>
      <c r="C2486" s="196" t="s">
        <v>2987</v>
      </c>
      <c r="D2486" s="196">
        <v>105.77</v>
      </c>
      <c r="E2486" s="196">
        <v>26.07</v>
      </c>
    </row>
    <row r="2487" spans="1:5" ht="15" customHeight="1">
      <c r="A2487" s="209" t="s">
        <v>2953</v>
      </c>
      <c r="B2487" s="197" t="s">
        <v>2983</v>
      </c>
      <c r="C2487" s="196" t="s">
        <v>2988</v>
      </c>
      <c r="D2487" s="196">
        <v>105.62</v>
      </c>
      <c r="E2487" s="196">
        <v>25.95</v>
      </c>
    </row>
    <row r="2488" spans="1:5" ht="15" customHeight="1">
      <c r="A2488" s="209" t="s">
        <v>2953</v>
      </c>
      <c r="B2488" s="197" t="s">
        <v>2983</v>
      </c>
      <c r="C2488" s="196" t="s">
        <v>2989</v>
      </c>
      <c r="D2488" s="196">
        <v>106.08</v>
      </c>
      <c r="E2488" s="196">
        <v>25.75</v>
      </c>
    </row>
    <row r="2489" spans="1:5" ht="15" customHeight="1">
      <c r="A2489" s="209" t="s">
        <v>2953</v>
      </c>
      <c r="B2489" s="197" t="s">
        <v>2990</v>
      </c>
      <c r="C2489" s="196" t="s">
        <v>2990</v>
      </c>
      <c r="D2489" s="196">
        <v>109.18</v>
      </c>
      <c r="E2489" s="196">
        <v>27.72</v>
      </c>
    </row>
    <row r="2490" spans="1:5" ht="15" customHeight="1">
      <c r="A2490" s="209" t="s">
        <v>2953</v>
      </c>
      <c r="B2490" s="197" t="s">
        <v>2990</v>
      </c>
      <c r="C2490" s="196" t="s">
        <v>2991</v>
      </c>
      <c r="D2490" s="196">
        <v>109.18</v>
      </c>
      <c r="E2490" s="196">
        <v>27.72</v>
      </c>
    </row>
    <row r="2491" spans="1:5" ht="15" customHeight="1">
      <c r="A2491" s="209" t="s">
        <v>2953</v>
      </c>
      <c r="B2491" s="197" t="s">
        <v>2990</v>
      </c>
      <c r="C2491" s="196" t="s">
        <v>2992</v>
      </c>
      <c r="D2491" s="196">
        <v>108.85</v>
      </c>
      <c r="E2491" s="196">
        <v>27.7</v>
      </c>
    </row>
    <row r="2492" spans="1:5" ht="15" customHeight="1">
      <c r="A2492" s="209" t="s">
        <v>2953</v>
      </c>
      <c r="B2492" s="197" t="s">
        <v>2990</v>
      </c>
      <c r="C2492" s="196" t="s">
        <v>2993</v>
      </c>
      <c r="D2492" s="196">
        <v>108.92</v>
      </c>
      <c r="E2492" s="196">
        <v>27.23</v>
      </c>
    </row>
    <row r="2493" spans="1:5" ht="15" customHeight="1">
      <c r="A2493" s="209" t="s">
        <v>2953</v>
      </c>
      <c r="B2493" s="197" t="s">
        <v>2990</v>
      </c>
      <c r="C2493" s="196" t="s">
        <v>2994</v>
      </c>
      <c r="D2493" s="196">
        <v>108.23</v>
      </c>
      <c r="E2493" s="196">
        <v>27.52</v>
      </c>
    </row>
    <row r="2494" spans="1:5" ht="15" customHeight="1">
      <c r="A2494" s="209" t="s">
        <v>2953</v>
      </c>
      <c r="B2494" s="197" t="s">
        <v>2990</v>
      </c>
      <c r="C2494" s="196" t="s">
        <v>2995</v>
      </c>
      <c r="D2494" s="196">
        <v>108.25</v>
      </c>
      <c r="E2494" s="196">
        <v>27.93</v>
      </c>
    </row>
    <row r="2495" spans="1:5" ht="15" customHeight="1">
      <c r="A2495" s="209" t="s">
        <v>2953</v>
      </c>
      <c r="B2495" s="197" t="s">
        <v>2990</v>
      </c>
      <c r="C2495" s="196" t="s">
        <v>2996</v>
      </c>
      <c r="D2495" s="196">
        <v>108.4</v>
      </c>
      <c r="E2495" s="196">
        <v>28</v>
      </c>
    </row>
    <row r="2496" spans="1:5" ht="15" customHeight="1">
      <c r="A2496" s="209" t="s">
        <v>2953</v>
      </c>
      <c r="B2496" s="197" t="s">
        <v>2990</v>
      </c>
      <c r="C2496" s="196" t="s">
        <v>2997</v>
      </c>
      <c r="D2496" s="196">
        <v>108.12</v>
      </c>
      <c r="E2496" s="196">
        <v>28.27</v>
      </c>
    </row>
    <row r="2497" spans="1:5" ht="15" customHeight="1">
      <c r="A2497" s="209" t="s">
        <v>2953</v>
      </c>
      <c r="B2497" s="197" t="s">
        <v>2990</v>
      </c>
      <c r="C2497" s="196" t="s">
        <v>2998</v>
      </c>
      <c r="D2497" s="196">
        <v>108.5</v>
      </c>
      <c r="E2497" s="196">
        <v>28.57</v>
      </c>
    </row>
    <row r="2498" spans="1:5" ht="15" customHeight="1">
      <c r="A2498" s="209" t="s">
        <v>2953</v>
      </c>
      <c r="B2498" s="197" t="s">
        <v>2990</v>
      </c>
      <c r="C2498" s="196" t="s">
        <v>2999</v>
      </c>
      <c r="D2498" s="196">
        <v>109.2</v>
      </c>
      <c r="E2498" s="196">
        <v>28.17</v>
      </c>
    </row>
    <row r="2499" spans="1:5" ht="15" customHeight="1">
      <c r="A2499" s="209" t="s">
        <v>2953</v>
      </c>
      <c r="B2499" s="197" t="s">
        <v>2990</v>
      </c>
      <c r="C2499" s="196" t="s">
        <v>3000</v>
      </c>
      <c r="D2499" s="196">
        <v>109.2</v>
      </c>
      <c r="E2499" s="196">
        <v>27.52</v>
      </c>
    </row>
    <row r="2500" spans="1:5" ht="15" customHeight="1">
      <c r="A2500" s="209" t="s">
        <v>2953</v>
      </c>
      <c r="B2500" s="197" t="s">
        <v>3001</v>
      </c>
      <c r="C2500" s="196" t="s">
        <v>3001</v>
      </c>
      <c r="D2500" s="196">
        <v>104.9</v>
      </c>
      <c r="E2500" s="196">
        <v>25.08</v>
      </c>
    </row>
    <row r="2501" spans="1:5" ht="15" customHeight="1">
      <c r="A2501" s="209" t="s">
        <v>2953</v>
      </c>
      <c r="B2501" s="197" t="s">
        <v>3001</v>
      </c>
      <c r="C2501" s="196" t="s">
        <v>3002</v>
      </c>
      <c r="D2501" s="196">
        <v>105.18</v>
      </c>
      <c r="E2501" s="196">
        <v>25.43</v>
      </c>
    </row>
    <row r="2502" spans="1:5" ht="15" customHeight="1">
      <c r="A2502" s="209" t="s">
        <v>2953</v>
      </c>
      <c r="B2502" s="197" t="s">
        <v>3001</v>
      </c>
      <c r="C2502" s="196" t="s">
        <v>3003</v>
      </c>
      <c r="D2502" s="196">
        <v>104.95</v>
      </c>
      <c r="E2502" s="196">
        <v>25.78</v>
      </c>
    </row>
    <row r="2503" spans="1:5" ht="15" customHeight="1">
      <c r="A2503" s="209" t="s">
        <v>2953</v>
      </c>
      <c r="B2503" s="197" t="s">
        <v>3001</v>
      </c>
      <c r="C2503" s="196" t="s">
        <v>3004</v>
      </c>
      <c r="D2503" s="196">
        <v>105.22</v>
      </c>
      <c r="E2503" s="196">
        <v>25.83</v>
      </c>
    </row>
    <row r="2504" spans="1:5" ht="15" customHeight="1">
      <c r="A2504" s="209" t="s">
        <v>2953</v>
      </c>
      <c r="B2504" s="197" t="s">
        <v>3001</v>
      </c>
      <c r="C2504" s="196" t="s">
        <v>3005</v>
      </c>
      <c r="D2504" s="196">
        <v>105.65</v>
      </c>
      <c r="E2504" s="196">
        <v>25.38</v>
      </c>
    </row>
    <row r="2505" spans="1:5" ht="15" customHeight="1">
      <c r="A2505" s="209" t="s">
        <v>2953</v>
      </c>
      <c r="B2505" s="197" t="s">
        <v>3001</v>
      </c>
      <c r="C2505" s="196" t="s">
        <v>3006</v>
      </c>
      <c r="D2505" s="196">
        <v>106.1</v>
      </c>
      <c r="E2505" s="196">
        <v>25.17</v>
      </c>
    </row>
    <row r="2506" spans="1:5" ht="15" customHeight="1">
      <c r="A2506" s="209" t="s">
        <v>2953</v>
      </c>
      <c r="B2506" s="197" t="s">
        <v>3001</v>
      </c>
      <c r="C2506" s="196" t="s">
        <v>3007</v>
      </c>
      <c r="D2506" s="196">
        <v>105.82</v>
      </c>
      <c r="E2506" s="196">
        <v>24.98</v>
      </c>
    </row>
    <row r="2507" spans="1:5" ht="15" customHeight="1">
      <c r="A2507" s="209" t="s">
        <v>2953</v>
      </c>
      <c r="B2507" s="197" t="s">
        <v>3001</v>
      </c>
      <c r="C2507" s="196" t="s">
        <v>3008</v>
      </c>
      <c r="D2507" s="196">
        <v>105.47</v>
      </c>
      <c r="E2507" s="196">
        <v>25.12</v>
      </c>
    </row>
    <row r="2508" spans="1:5" ht="15" customHeight="1">
      <c r="A2508" s="209" t="s">
        <v>2953</v>
      </c>
      <c r="B2508" s="197" t="s">
        <v>3009</v>
      </c>
      <c r="C2508" s="196" t="s">
        <v>3009</v>
      </c>
      <c r="D2508" s="196">
        <v>105.28</v>
      </c>
      <c r="E2508" s="196">
        <v>27.3</v>
      </c>
    </row>
    <row r="2509" spans="1:5" ht="15" customHeight="1">
      <c r="A2509" s="209" t="s">
        <v>2953</v>
      </c>
      <c r="B2509" s="197" t="s">
        <v>3009</v>
      </c>
      <c r="C2509" s="196" t="s">
        <v>3010</v>
      </c>
      <c r="D2509" s="196">
        <v>105.28</v>
      </c>
      <c r="E2509" s="196">
        <v>27.3</v>
      </c>
    </row>
    <row r="2510" spans="1:5" ht="15" customHeight="1">
      <c r="A2510" s="209" t="s">
        <v>2953</v>
      </c>
      <c r="B2510" s="197" t="s">
        <v>3009</v>
      </c>
      <c r="C2510" s="196" t="s">
        <v>3011</v>
      </c>
      <c r="D2510" s="196">
        <v>105.6</v>
      </c>
      <c r="E2510" s="196">
        <v>27.15</v>
      </c>
    </row>
    <row r="2511" spans="1:5" ht="15" customHeight="1">
      <c r="A2511" s="209" t="s">
        <v>2953</v>
      </c>
      <c r="B2511" s="197" t="s">
        <v>3009</v>
      </c>
      <c r="C2511" s="196" t="s">
        <v>3012</v>
      </c>
      <c r="D2511" s="196">
        <v>106.03</v>
      </c>
      <c r="E2511" s="196">
        <v>27.03</v>
      </c>
    </row>
    <row r="2512" spans="1:5" ht="15" customHeight="1">
      <c r="A2512" s="209" t="s">
        <v>2953</v>
      </c>
      <c r="B2512" s="197" t="s">
        <v>3009</v>
      </c>
      <c r="C2512" s="196" t="s">
        <v>3013</v>
      </c>
      <c r="D2512" s="196">
        <v>106.22</v>
      </c>
      <c r="E2512" s="196">
        <v>27.47</v>
      </c>
    </row>
    <row r="2513" spans="1:5" ht="15" customHeight="1">
      <c r="A2513" s="209" t="s">
        <v>2953</v>
      </c>
      <c r="B2513" s="197" t="s">
        <v>3009</v>
      </c>
      <c r="C2513" s="196" t="s">
        <v>3014</v>
      </c>
      <c r="D2513" s="196">
        <v>105.77</v>
      </c>
      <c r="E2513" s="196">
        <v>26.67</v>
      </c>
    </row>
    <row r="2514" spans="1:5" ht="15" customHeight="1">
      <c r="A2514" s="209" t="s">
        <v>2953</v>
      </c>
      <c r="B2514" s="197" t="s">
        <v>3009</v>
      </c>
      <c r="C2514" s="196" t="s">
        <v>3015</v>
      </c>
      <c r="D2514" s="196">
        <v>105.38</v>
      </c>
      <c r="E2514" s="196">
        <v>26.78</v>
      </c>
    </row>
    <row r="2515" spans="1:5" ht="15" customHeight="1">
      <c r="A2515" s="209" t="s">
        <v>2953</v>
      </c>
      <c r="B2515" s="197" t="s">
        <v>3009</v>
      </c>
      <c r="C2515" s="196" t="s">
        <v>3016</v>
      </c>
      <c r="D2515" s="196">
        <v>104.72</v>
      </c>
      <c r="E2515" s="196">
        <v>27.13</v>
      </c>
    </row>
    <row r="2516" spans="1:5" ht="15" customHeight="1">
      <c r="A2516" s="209" t="s">
        <v>2953</v>
      </c>
      <c r="B2516" s="197" t="s">
        <v>3017</v>
      </c>
      <c r="C2516" s="196" t="s">
        <v>3017</v>
      </c>
      <c r="D2516" s="196">
        <v>107.97</v>
      </c>
      <c r="E2516" s="196">
        <v>26.58</v>
      </c>
    </row>
    <row r="2517" spans="1:5" ht="15" customHeight="1">
      <c r="A2517" s="209" t="s">
        <v>2953</v>
      </c>
      <c r="B2517" s="197" t="s">
        <v>3017</v>
      </c>
      <c r="C2517" s="196" t="s">
        <v>3018</v>
      </c>
      <c r="D2517" s="196">
        <v>107.97</v>
      </c>
      <c r="E2517" s="196">
        <v>26.58</v>
      </c>
    </row>
    <row r="2518" spans="1:5" ht="15" customHeight="1">
      <c r="A2518" s="209" t="s">
        <v>2953</v>
      </c>
      <c r="B2518" s="197" t="s">
        <v>3017</v>
      </c>
      <c r="C2518" s="196" t="s">
        <v>3019</v>
      </c>
      <c r="D2518" s="196">
        <v>107.9</v>
      </c>
      <c r="E2518" s="196">
        <v>26.9</v>
      </c>
    </row>
    <row r="2519" spans="1:5" ht="15" customHeight="1">
      <c r="A2519" s="209" t="s">
        <v>2953</v>
      </c>
      <c r="B2519" s="197" t="s">
        <v>3017</v>
      </c>
      <c r="C2519" s="196" t="s">
        <v>3020</v>
      </c>
      <c r="D2519" s="196">
        <v>108.12</v>
      </c>
      <c r="E2519" s="196">
        <v>27.03</v>
      </c>
    </row>
    <row r="2520" spans="1:5" ht="15" customHeight="1">
      <c r="A2520" s="209" t="s">
        <v>2953</v>
      </c>
      <c r="B2520" s="197" t="s">
        <v>3017</v>
      </c>
      <c r="C2520" s="196" t="s">
        <v>3021</v>
      </c>
      <c r="D2520" s="196">
        <v>108.68</v>
      </c>
      <c r="E2520" s="196">
        <v>26.97</v>
      </c>
    </row>
    <row r="2521" spans="1:5" ht="15" customHeight="1">
      <c r="A2521" s="209" t="s">
        <v>2953</v>
      </c>
      <c r="B2521" s="197" t="s">
        <v>3017</v>
      </c>
      <c r="C2521" s="196" t="s">
        <v>3022</v>
      </c>
      <c r="D2521" s="196">
        <v>108.42</v>
      </c>
      <c r="E2521" s="196">
        <v>27.05</v>
      </c>
    </row>
    <row r="2522" spans="1:5" ht="15" customHeight="1">
      <c r="A2522" s="209" t="s">
        <v>2953</v>
      </c>
      <c r="B2522" s="197" t="s">
        <v>3017</v>
      </c>
      <c r="C2522" s="196" t="s">
        <v>3023</v>
      </c>
      <c r="D2522" s="196">
        <v>108.82</v>
      </c>
      <c r="E2522" s="196">
        <v>27.18</v>
      </c>
    </row>
    <row r="2523" spans="1:5" ht="15" customHeight="1">
      <c r="A2523" s="209" t="s">
        <v>2953</v>
      </c>
      <c r="B2523" s="197" t="s">
        <v>3017</v>
      </c>
      <c r="C2523" s="196" t="s">
        <v>3024</v>
      </c>
      <c r="D2523" s="196">
        <v>109.2</v>
      </c>
      <c r="E2523" s="196">
        <v>26.92</v>
      </c>
    </row>
    <row r="2524" spans="1:5" ht="15" customHeight="1">
      <c r="A2524" s="209" t="s">
        <v>2953</v>
      </c>
      <c r="B2524" s="197" t="s">
        <v>3017</v>
      </c>
      <c r="C2524" s="196" t="s">
        <v>3025</v>
      </c>
      <c r="D2524" s="196">
        <v>109.2</v>
      </c>
      <c r="E2524" s="196">
        <v>26.68</v>
      </c>
    </row>
    <row r="2525" spans="1:5" ht="15" customHeight="1">
      <c r="A2525" s="209" t="s">
        <v>2953</v>
      </c>
      <c r="B2525" s="197" t="s">
        <v>3017</v>
      </c>
      <c r="C2525" s="196" t="s">
        <v>3026</v>
      </c>
      <c r="D2525" s="196">
        <v>108.45</v>
      </c>
      <c r="E2525" s="196">
        <v>26.73</v>
      </c>
    </row>
    <row r="2526" spans="1:5" ht="15" customHeight="1">
      <c r="A2526" s="209" t="s">
        <v>2953</v>
      </c>
      <c r="B2526" s="197" t="s">
        <v>3017</v>
      </c>
      <c r="C2526" s="196" t="s">
        <v>3027</v>
      </c>
      <c r="D2526" s="196">
        <v>108.32</v>
      </c>
      <c r="E2526" s="196">
        <v>26.67</v>
      </c>
    </row>
    <row r="2527" spans="1:5" ht="15" customHeight="1">
      <c r="A2527" s="209" t="s">
        <v>2953</v>
      </c>
      <c r="B2527" s="197" t="s">
        <v>3017</v>
      </c>
      <c r="C2527" s="196" t="s">
        <v>3028</v>
      </c>
      <c r="D2527" s="196">
        <v>109.13</v>
      </c>
      <c r="E2527" s="196">
        <v>26.23</v>
      </c>
    </row>
    <row r="2528" spans="1:5" ht="15" customHeight="1">
      <c r="A2528" s="209" t="s">
        <v>2953</v>
      </c>
      <c r="B2528" s="197" t="s">
        <v>3017</v>
      </c>
      <c r="C2528" s="196" t="s">
        <v>3029</v>
      </c>
      <c r="D2528" s="196">
        <v>108.52</v>
      </c>
      <c r="E2528" s="196">
        <v>25.93</v>
      </c>
    </row>
    <row r="2529" spans="1:5" ht="15" customHeight="1">
      <c r="A2529" s="209" t="s">
        <v>2953</v>
      </c>
      <c r="B2529" s="197" t="s">
        <v>3017</v>
      </c>
      <c r="C2529" s="196" t="s">
        <v>3030</v>
      </c>
      <c r="D2529" s="196">
        <v>108.9</v>
      </c>
      <c r="E2529" s="196">
        <v>25.75</v>
      </c>
    </row>
    <row r="2530" spans="1:5" ht="15" customHeight="1">
      <c r="A2530" s="209" t="s">
        <v>2953</v>
      </c>
      <c r="B2530" s="197" t="s">
        <v>3017</v>
      </c>
      <c r="C2530" s="196" t="s">
        <v>3031</v>
      </c>
      <c r="D2530" s="196">
        <v>108.07</v>
      </c>
      <c r="E2530" s="196">
        <v>26.38</v>
      </c>
    </row>
    <row r="2531" spans="1:5" ht="15" customHeight="1">
      <c r="A2531" s="209" t="s">
        <v>2953</v>
      </c>
      <c r="B2531" s="197" t="s">
        <v>3017</v>
      </c>
      <c r="C2531" s="196" t="s">
        <v>3032</v>
      </c>
      <c r="D2531" s="196">
        <v>107.58</v>
      </c>
      <c r="E2531" s="196">
        <v>26.5</v>
      </c>
    </row>
    <row r="2532" spans="1:5" ht="15" customHeight="1">
      <c r="A2532" s="209" t="s">
        <v>2953</v>
      </c>
      <c r="B2532" s="197" t="s">
        <v>3017</v>
      </c>
      <c r="C2532" s="196" t="s">
        <v>3033</v>
      </c>
      <c r="D2532" s="196">
        <v>107.8</v>
      </c>
      <c r="E2532" s="196">
        <v>26.2</v>
      </c>
    </row>
    <row r="2533" spans="1:5" ht="15" customHeight="1">
      <c r="A2533" s="209" t="s">
        <v>2953</v>
      </c>
      <c r="B2533" s="197" t="s">
        <v>3034</v>
      </c>
      <c r="C2533" s="196" t="s">
        <v>3034</v>
      </c>
      <c r="D2533" s="196">
        <v>107.52</v>
      </c>
      <c r="E2533" s="196">
        <v>26.27</v>
      </c>
    </row>
    <row r="2534" spans="1:5" ht="15" customHeight="1">
      <c r="A2534" s="209" t="s">
        <v>2953</v>
      </c>
      <c r="B2534" s="197" t="s">
        <v>3034</v>
      </c>
      <c r="C2534" s="196" t="s">
        <v>3035</v>
      </c>
      <c r="D2534" s="196">
        <v>107.52</v>
      </c>
      <c r="E2534" s="196">
        <v>26.27</v>
      </c>
    </row>
    <row r="2535" spans="1:5" ht="15" customHeight="1">
      <c r="A2535" s="209" t="s">
        <v>2953</v>
      </c>
      <c r="B2535" s="197" t="s">
        <v>3034</v>
      </c>
      <c r="C2535" s="196" t="s">
        <v>3036</v>
      </c>
      <c r="D2535" s="196">
        <v>107.5</v>
      </c>
      <c r="E2535" s="196">
        <v>26.7</v>
      </c>
    </row>
    <row r="2536" spans="1:5" ht="15" customHeight="1">
      <c r="A2536" s="209" t="s">
        <v>2953</v>
      </c>
      <c r="B2536" s="197" t="s">
        <v>3034</v>
      </c>
      <c r="C2536" s="196" t="s">
        <v>3037</v>
      </c>
      <c r="D2536" s="196">
        <v>107.88</v>
      </c>
      <c r="E2536" s="196">
        <v>25.42</v>
      </c>
    </row>
    <row r="2537" spans="1:5" ht="15" customHeight="1">
      <c r="A2537" s="209" t="s">
        <v>2953</v>
      </c>
      <c r="B2537" s="197" t="s">
        <v>3034</v>
      </c>
      <c r="C2537" s="196" t="s">
        <v>3038</v>
      </c>
      <c r="D2537" s="196">
        <v>107.23</v>
      </c>
      <c r="E2537" s="196">
        <v>26.58</v>
      </c>
    </row>
    <row r="2538" spans="1:5" ht="15" customHeight="1">
      <c r="A2538" s="209" t="s">
        <v>2953</v>
      </c>
      <c r="B2538" s="197" t="s">
        <v>3034</v>
      </c>
      <c r="C2538" s="196" t="s">
        <v>3039</v>
      </c>
      <c r="D2538" s="196">
        <v>107.47</v>
      </c>
      <c r="E2538" s="196">
        <v>27.07</v>
      </c>
    </row>
    <row r="2539" spans="1:5" ht="15" customHeight="1">
      <c r="A2539" s="209" t="s">
        <v>2953</v>
      </c>
      <c r="B2539" s="197" t="s">
        <v>3034</v>
      </c>
      <c r="C2539" s="196" t="s">
        <v>3040</v>
      </c>
      <c r="D2539" s="196">
        <v>107.53</v>
      </c>
      <c r="E2539" s="196">
        <v>25.83</v>
      </c>
    </row>
    <row r="2540" spans="1:5" ht="15" customHeight="1">
      <c r="A2540" s="209" t="s">
        <v>2953</v>
      </c>
      <c r="B2540" s="197" t="s">
        <v>3034</v>
      </c>
      <c r="C2540" s="196" t="s">
        <v>3041</v>
      </c>
      <c r="D2540" s="196">
        <v>107.32</v>
      </c>
      <c r="E2540" s="196">
        <v>25.83</v>
      </c>
    </row>
    <row r="2541" spans="1:5" ht="15" customHeight="1">
      <c r="A2541" s="209" t="s">
        <v>2953</v>
      </c>
      <c r="B2541" s="197" t="s">
        <v>3034</v>
      </c>
      <c r="C2541" s="196" t="s">
        <v>3042</v>
      </c>
      <c r="D2541" s="196">
        <v>106.75</v>
      </c>
      <c r="E2541" s="196">
        <v>25.43</v>
      </c>
    </row>
    <row r="2542" spans="1:5" ht="15" customHeight="1">
      <c r="A2542" s="209" t="s">
        <v>2953</v>
      </c>
      <c r="B2542" s="197" t="s">
        <v>3034</v>
      </c>
      <c r="C2542" s="196" t="s">
        <v>3043</v>
      </c>
      <c r="D2542" s="196">
        <v>106.45</v>
      </c>
      <c r="E2542" s="196">
        <v>26.03</v>
      </c>
    </row>
    <row r="2543" spans="1:5" ht="15" customHeight="1">
      <c r="A2543" s="209" t="s">
        <v>2953</v>
      </c>
      <c r="B2543" s="197" t="s">
        <v>3034</v>
      </c>
      <c r="C2543" s="196" t="s">
        <v>3044</v>
      </c>
      <c r="D2543" s="196">
        <v>106.97</v>
      </c>
      <c r="E2543" s="196">
        <v>26.45</v>
      </c>
    </row>
    <row r="2544" spans="1:5" ht="15" customHeight="1">
      <c r="A2544" s="209" t="s">
        <v>2953</v>
      </c>
      <c r="B2544" s="197" t="s">
        <v>3034</v>
      </c>
      <c r="C2544" s="196" t="s">
        <v>3045</v>
      </c>
      <c r="D2544" s="196">
        <v>106.65</v>
      </c>
      <c r="E2544" s="196">
        <v>26.13</v>
      </c>
    </row>
    <row r="2545" spans="1:5" ht="15" customHeight="1">
      <c r="A2545" s="209" t="s">
        <v>2953</v>
      </c>
      <c r="B2545" s="197" t="s">
        <v>3034</v>
      </c>
      <c r="C2545" s="196" t="s">
        <v>3046</v>
      </c>
      <c r="D2545" s="196">
        <v>107.87</v>
      </c>
      <c r="E2545" s="196">
        <v>25.98</v>
      </c>
    </row>
    <row r="2546" spans="1:5" ht="15" customHeight="1">
      <c r="A2546" s="212" t="s">
        <v>3047</v>
      </c>
      <c r="B2546" s="197" t="s">
        <v>3048</v>
      </c>
      <c r="C2546" s="196" t="s">
        <v>3048</v>
      </c>
      <c r="D2546" s="196">
        <v>102.72</v>
      </c>
      <c r="E2546" s="196">
        <v>25.05</v>
      </c>
    </row>
    <row r="2547" spans="1:5" ht="15" customHeight="1">
      <c r="A2547" s="212" t="s">
        <v>3047</v>
      </c>
      <c r="B2547" s="197" t="s">
        <v>3048</v>
      </c>
      <c r="C2547" s="196" t="s">
        <v>3049</v>
      </c>
      <c r="D2547" s="196">
        <v>102.7</v>
      </c>
      <c r="E2547" s="196">
        <v>25.05</v>
      </c>
    </row>
    <row r="2548" spans="1:5" ht="15" customHeight="1">
      <c r="A2548" s="212" t="s">
        <v>3047</v>
      </c>
      <c r="B2548" s="197" t="s">
        <v>3048</v>
      </c>
      <c r="C2548" s="196" t="s">
        <v>3050</v>
      </c>
      <c r="D2548" s="196">
        <v>102.72</v>
      </c>
      <c r="E2548" s="196">
        <v>25.03</v>
      </c>
    </row>
    <row r="2549" spans="1:5" ht="15" customHeight="1">
      <c r="A2549" s="212" t="s">
        <v>3047</v>
      </c>
      <c r="B2549" s="197" t="s">
        <v>3048</v>
      </c>
      <c r="C2549" s="196" t="s">
        <v>3051</v>
      </c>
      <c r="D2549" s="196">
        <v>102.75</v>
      </c>
      <c r="E2549" s="196">
        <v>25.02</v>
      </c>
    </row>
    <row r="2550" spans="1:5" ht="15" customHeight="1">
      <c r="A2550" s="212" t="s">
        <v>3047</v>
      </c>
      <c r="B2550" s="197" t="s">
        <v>3048</v>
      </c>
      <c r="C2550" s="196" t="s">
        <v>3052</v>
      </c>
      <c r="D2550" s="196">
        <v>102.67</v>
      </c>
      <c r="E2550" s="196">
        <v>25.03</v>
      </c>
    </row>
    <row r="2551" spans="1:5" ht="15" customHeight="1">
      <c r="A2551" s="212" t="s">
        <v>3047</v>
      </c>
      <c r="B2551" s="197" t="s">
        <v>3048</v>
      </c>
      <c r="C2551" s="196" t="s">
        <v>3053</v>
      </c>
      <c r="D2551" s="196">
        <v>103.18</v>
      </c>
      <c r="E2551" s="196">
        <v>26.08</v>
      </c>
    </row>
    <row r="2552" spans="1:5" ht="15" customHeight="1">
      <c r="A2552" s="212" t="s">
        <v>3047</v>
      </c>
      <c r="B2552" s="197" t="s">
        <v>3048</v>
      </c>
      <c r="C2552" s="196" t="s">
        <v>3054</v>
      </c>
      <c r="D2552" s="196">
        <v>102.8</v>
      </c>
      <c r="E2552" s="196">
        <v>24.88</v>
      </c>
    </row>
    <row r="2553" spans="1:5" ht="15" customHeight="1">
      <c r="A2553" s="212" t="s">
        <v>3047</v>
      </c>
      <c r="B2553" s="197" t="s">
        <v>3048</v>
      </c>
      <c r="C2553" s="196" t="s">
        <v>3055</v>
      </c>
      <c r="D2553" s="196">
        <v>102.6</v>
      </c>
      <c r="E2553" s="196">
        <v>24.67</v>
      </c>
    </row>
    <row r="2554" spans="1:5" ht="15" customHeight="1">
      <c r="A2554" s="212" t="s">
        <v>3047</v>
      </c>
      <c r="B2554" s="197" t="s">
        <v>3048</v>
      </c>
      <c r="C2554" s="196" t="s">
        <v>3056</v>
      </c>
      <c r="D2554" s="196">
        <v>102.5</v>
      </c>
      <c r="E2554" s="196">
        <v>25.22</v>
      </c>
    </row>
    <row r="2555" spans="1:5" ht="15" customHeight="1">
      <c r="A2555" s="212" t="s">
        <v>3047</v>
      </c>
      <c r="B2555" s="197" t="s">
        <v>3048</v>
      </c>
      <c r="C2555" s="196" t="s">
        <v>3057</v>
      </c>
      <c r="D2555" s="196">
        <v>103.15</v>
      </c>
      <c r="E2555" s="196">
        <v>24.92</v>
      </c>
    </row>
    <row r="2556" spans="1:5" ht="15" customHeight="1">
      <c r="A2556" s="212" t="s">
        <v>3047</v>
      </c>
      <c r="B2556" s="197" t="s">
        <v>3048</v>
      </c>
      <c r="C2556" s="196" t="s">
        <v>3058</v>
      </c>
      <c r="D2556" s="196">
        <v>103.27</v>
      </c>
      <c r="E2556" s="196">
        <v>24.77</v>
      </c>
    </row>
    <row r="2557" spans="1:5" ht="15" customHeight="1">
      <c r="A2557" s="212" t="s">
        <v>3047</v>
      </c>
      <c r="B2557" s="197" t="s">
        <v>3048</v>
      </c>
      <c r="C2557" s="196" t="s">
        <v>3059</v>
      </c>
      <c r="D2557" s="196">
        <v>103.03</v>
      </c>
      <c r="E2557" s="196">
        <v>25.35</v>
      </c>
    </row>
    <row r="2558" spans="1:5" ht="15" customHeight="1">
      <c r="A2558" s="212" t="s">
        <v>3047</v>
      </c>
      <c r="B2558" s="197" t="s">
        <v>3048</v>
      </c>
      <c r="C2558" s="196" t="s">
        <v>3060</v>
      </c>
      <c r="D2558" s="196">
        <v>102.47</v>
      </c>
      <c r="E2558" s="196">
        <v>25.55</v>
      </c>
    </row>
    <row r="2559" spans="1:5" ht="15" customHeight="1">
      <c r="A2559" s="212" t="s">
        <v>3047</v>
      </c>
      <c r="B2559" s="197" t="s">
        <v>3048</v>
      </c>
      <c r="C2559" s="196" t="s">
        <v>3061</v>
      </c>
      <c r="D2559" s="196">
        <v>103.25</v>
      </c>
      <c r="E2559" s="196">
        <v>25.57</v>
      </c>
    </row>
    <row r="2560" spans="1:5" ht="15" customHeight="1">
      <c r="A2560" s="212" t="s">
        <v>3047</v>
      </c>
      <c r="B2560" s="197" t="s">
        <v>3048</v>
      </c>
      <c r="C2560" s="196" t="s">
        <v>3062</v>
      </c>
      <c r="D2560" s="196">
        <v>102.48</v>
      </c>
      <c r="E2560" s="196">
        <v>24.92</v>
      </c>
    </row>
    <row r="2561" spans="1:5" ht="15" customHeight="1">
      <c r="A2561" s="212" t="s">
        <v>3047</v>
      </c>
      <c r="B2561" s="197" t="s">
        <v>3063</v>
      </c>
      <c r="C2561" s="196" t="s">
        <v>3063</v>
      </c>
      <c r="D2561" s="196">
        <v>103.8</v>
      </c>
      <c r="E2561" s="196">
        <v>25.5</v>
      </c>
    </row>
    <row r="2562" spans="1:5" ht="15" customHeight="1">
      <c r="A2562" s="212" t="s">
        <v>3047</v>
      </c>
      <c r="B2562" s="197" t="s">
        <v>3063</v>
      </c>
      <c r="C2562" s="196" t="s">
        <v>3064</v>
      </c>
      <c r="D2562" s="196">
        <v>103.8</v>
      </c>
      <c r="E2562" s="196">
        <v>25.5</v>
      </c>
    </row>
    <row r="2563" spans="1:5" ht="15" customHeight="1">
      <c r="A2563" s="212" t="s">
        <v>3047</v>
      </c>
      <c r="B2563" s="197" t="s">
        <v>3063</v>
      </c>
      <c r="C2563" s="196" t="s">
        <v>3065</v>
      </c>
      <c r="D2563" s="196">
        <v>103.58</v>
      </c>
      <c r="E2563" s="196">
        <v>25.43</v>
      </c>
    </row>
    <row r="2564" spans="1:5" ht="15" customHeight="1">
      <c r="A2564" s="212" t="s">
        <v>3047</v>
      </c>
      <c r="B2564" s="197" t="s">
        <v>3063</v>
      </c>
      <c r="C2564" s="196" t="s">
        <v>3066</v>
      </c>
      <c r="D2564" s="196">
        <v>103.67</v>
      </c>
      <c r="E2564" s="196">
        <v>25.03</v>
      </c>
    </row>
    <row r="2565" spans="1:5" ht="15" customHeight="1">
      <c r="A2565" s="212" t="s">
        <v>3047</v>
      </c>
      <c r="B2565" s="197" t="s">
        <v>3063</v>
      </c>
      <c r="C2565" s="196" t="s">
        <v>3067</v>
      </c>
      <c r="D2565" s="196">
        <v>103.98</v>
      </c>
      <c r="E2565" s="196">
        <v>24.83</v>
      </c>
    </row>
    <row r="2566" spans="1:5" ht="15" customHeight="1">
      <c r="A2566" s="212" t="s">
        <v>3047</v>
      </c>
      <c r="B2566" s="197" t="s">
        <v>3063</v>
      </c>
      <c r="C2566" s="196" t="s">
        <v>3068</v>
      </c>
      <c r="D2566" s="196">
        <v>104.3</v>
      </c>
      <c r="E2566" s="196">
        <v>24.88</v>
      </c>
    </row>
    <row r="2567" spans="1:5" ht="15" customHeight="1">
      <c r="A2567" s="212" t="s">
        <v>3047</v>
      </c>
      <c r="B2567" s="197" t="s">
        <v>3063</v>
      </c>
      <c r="C2567" s="196" t="s">
        <v>3069</v>
      </c>
      <c r="D2567" s="196">
        <v>104.25</v>
      </c>
      <c r="E2567" s="196">
        <v>25.67</v>
      </c>
    </row>
    <row r="2568" spans="1:5" ht="15" customHeight="1">
      <c r="A2568" s="212" t="s">
        <v>3047</v>
      </c>
      <c r="B2568" s="197" t="s">
        <v>3063</v>
      </c>
      <c r="C2568" s="196" t="s">
        <v>3070</v>
      </c>
      <c r="D2568" s="196">
        <v>103.3</v>
      </c>
      <c r="E2568" s="196">
        <v>26.42</v>
      </c>
    </row>
    <row r="2569" spans="1:5" ht="15" customHeight="1">
      <c r="A2569" s="212" t="s">
        <v>3047</v>
      </c>
      <c r="B2569" s="197" t="s">
        <v>3063</v>
      </c>
      <c r="C2569" s="196" t="s">
        <v>3071</v>
      </c>
      <c r="D2569" s="196">
        <v>103.82</v>
      </c>
      <c r="E2569" s="196">
        <v>25.62</v>
      </c>
    </row>
    <row r="2570" spans="1:5" ht="15" customHeight="1">
      <c r="A2570" s="212" t="s">
        <v>3047</v>
      </c>
      <c r="B2570" s="197" t="s">
        <v>3063</v>
      </c>
      <c r="C2570" s="196" t="s">
        <v>3072</v>
      </c>
      <c r="D2570" s="196">
        <v>104.1</v>
      </c>
      <c r="E2570" s="196">
        <v>26.22</v>
      </c>
    </row>
    <row r="2571" spans="1:5" ht="15" customHeight="1">
      <c r="A2571" s="212" t="s">
        <v>3047</v>
      </c>
      <c r="B2571" s="197" t="s">
        <v>3073</v>
      </c>
      <c r="C2571" s="196" t="s">
        <v>3073</v>
      </c>
      <c r="D2571" s="196">
        <v>102.55</v>
      </c>
      <c r="E2571" s="196">
        <v>24.35</v>
      </c>
    </row>
    <row r="2572" spans="1:5" ht="15" customHeight="1">
      <c r="A2572" s="212" t="s">
        <v>3047</v>
      </c>
      <c r="B2572" s="197" t="s">
        <v>3073</v>
      </c>
      <c r="C2572" s="196" t="s">
        <v>3074</v>
      </c>
      <c r="D2572" s="196">
        <v>102.75</v>
      </c>
      <c r="E2572" s="196">
        <v>24.28</v>
      </c>
    </row>
    <row r="2573" spans="1:5" ht="15" customHeight="1">
      <c r="A2573" s="212" t="s">
        <v>3047</v>
      </c>
      <c r="B2573" s="197" t="s">
        <v>3073</v>
      </c>
      <c r="C2573" s="196" t="s">
        <v>3075</v>
      </c>
      <c r="D2573" s="196">
        <v>102.92</v>
      </c>
      <c r="E2573" s="196">
        <v>24.67</v>
      </c>
    </row>
    <row r="2574" spans="1:5" ht="15" customHeight="1">
      <c r="A2574" s="212" t="s">
        <v>3047</v>
      </c>
      <c r="B2574" s="197" t="s">
        <v>3073</v>
      </c>
      <c r="C2574" s="196" t="s">
        <v>3076</v>
      </c>
      <c r="D2574" s="196">
        <v>102.75</v>
      </c>
      <c r="E2574" s="196">
        <v>24.12</v>
      </c>
    </row>
    <row r="2575" spans="1:5" ht="15" customHeight="1">
      <c r="A2575" s="212" t="s">
        <v>3047</v>
      </c>
      <c r="B2575" s="197" t="s">
        <v>3073</v>
      </c>
      <c r="C2575" s="196" t="s">
        <v>3077</v>
      </c>
      <c r="D2575" s="196">
        <v>102.93</v>
      </c>
      <c r="E2575" s="196">
        <v>24.2</v>
      </c>
    </row>
    <row r="2576" spans="1:5" ht="15" customHeight="1">
      <c r="A2576" s="212" t="s">
        <v>3047</v>
      </c>
      <c r="B2576" s="197" t="s">
        <v>3073</v>
      </c>
      <c r="C2576" s="196" t="s">
        <v>3078</v>
      </c>
      <c r="D2576" s="196">
        <v>102.17</v>
      </c>
      <c r="E2576" s="196">
        <v>24.67</v>
      </c>
    </row>
    <row r="2577" spans="1:5" ht="15" customHeight="1">
      <c r="A2577" s="212" t="s">
        <v>3047</v>
      </c>
      <c r="B2577" s="197" t="s">
        <v>3073</v>
      </c>
      <c r="C2577" s="196" t="s">
        <v>3079</v>
      </c>
      <c r="D2577" s="196">
        <v>102.4</v>
      </c>
      <c r="E2577" s="196">
        <v>24.18</v>
      </c>
    </row>
    <row r="2578" spans="1:5" ht="15" customHeight="1">
      <c r="A2578" s="212" t="s">
        <v>3047</v>
      </c>
      <c r="B2578" s="197" t="s">
        <v>3073</v>
      </c>
      <c r="C2578" s="196" t="s">
        <v>3080</v>
      </c>
      <c r="D2578" s="196">
        <v>101.98</v>
      </c>
      <c r="E2578" s="196">
        <v>24.07</v>
      </c>
    </row>
    <row r="2579" spans="1:5" ht="15" customHeight="1">
      <c r="A2579" s="212" t="s">
        <v>3047</v>
      </c>
      <c r="B2579" s="197" t="s">
        <v>3081</v>
      </c>
      <c r="C2579" s="196" t="s">
        <v>3081</v>
      </c>
      <c r="D2579" s="196">
        <v>99.17</v>
      </c>
      <c r="E2579" s="196">
        <v>25.12</v>
      </c>
    </row>
    <row r="2580" spans="1:5" ht="15" customHeight="1">
      <c r="A2580" s="212" t="s">
        <v>3047</v>
      </c>
      <c r="B2580" s="197" t="s">
        <v>3081</v>
      </c>
      <c r="C2580" s="196" t="s">
        <v>3082</v>
      </c>
      <c r="D2580" s="196">
        <v>99.17</v>
      </c>
      <c r="E2580" s="196">
        <v>25.12</v>
      </c>
    </row>
    <row r="2581" spans="1:5" ht="15" customHeight="1">
      <c r="A2581" s="212" t="s">
        <v>3047</v>
      </c>
      <c r="B2581" s="197" t="s">
        <v>3081</v>
      </c>
      <c r="C2581" s="196" t="s">
        <v>3083</v>
      </c>
      <c r="D2581" s="196">
        <v>99.18</v>
      </c>
      <c r="E2581" s="196">
        <v>24.73</v>
      </c>
    </row>
    <row r="2582" spans="1:5" ht="15" customHeight="1">
      <c r="A2582" s="212" t="s">
        <v>3047</v>
      </c>
      <c r="B2582" s="197" t="s">
        <v>3081</v>
      </c>
      <c r="C2582" s="196" t="s">
        <v>3084</v>
      </c>
      <c r="D2582" s="196">
        <v>98.5</v>
      </c>
      <c r="E2582" s="196">
        <v>25.03</v>
      </c>
    </row>
    <row r="2583" spans="1:5" ht="15" customHeight="1">
      <c r="A2583" s="212" t="s">
        <v>3047</v>
      </c>
      <c r="B2583" s="197" t="s">
        <v>3081</v>
      </c>
      <c r="C2583" s="196" t="s">
        <v>3085</v>
      </c>
      <c r="D2583" s="196">
        <v>98.68</v>
      </c>
      <c r="E2583" s="196">
        <v>24.58</v>
      </c>
    </row>
    <row r="2584" spans="1:5" ht="15" customHeight="1">
      <c r="A2584" s="212" t="s">
        <v>3047</v>
      </c>
      <c r="B2584" s="197" t="s">
        <v>3081</v>
      </c>
      <c r="C2584" s="196" t="s">
        <v>3086</v>
      </c>
      <c r="D2584" s="196">
        <v>99.6</v>
      </c>
      <c r="E2584" s="196">
        <v>24.83</v>
      </c>
    </row>
    <row r="2585" spans="1:5" ht="15" customHeight="1">
      <c r="A2585" s="212" t="s">
        <v>3047</v>
      </c>
      <c r="B2585" s="197" t="s">
        <v>3087</v>
      </c>
      <c r="C2585" s="196" t="s">
        <v>3087</v>
      </c>
      <c r="D2585" s="196">
        <v>103.72</v>
      </c>
      <c r="E2585" s="196">
        <v>27.33</v>
      </c>
    </row>
    <row r="2586" spans="1:5" ht="15" customHeight="1">
      <c r="A2586" s="212" t="s">
        <v>3047</v>
      </c>
      <c r="B2586" s="197" t="s">
        <v>3087</v>
      </c>
      <c r="C2586" s="196" t="s">
        <v>3088</v>
      </c>
      <c r="D2586" s="196">
        <v>103.72</v>
      </c>
      <c r="E2586" s="196">
        <v>27.33</v>
      </c>
    </row>
    <row r="2587" spans="1:5" ht="15" customHeight="1">
      <c r="A2587" s="212" t="s">
        <v>3047</v>
      </c>
      <c r="B2587" s="197" t="s">
        <v>3087</v>
      </c>
      <c r="C2587" s="196" t="s">
        <v>3089</v>
      </c>
      <c r="D2587" s="196">
        <v>103.55</v>
      </c>
      <c r="E2587" s="196">
        <v>27.2</v>
      </c>
    </row>
    <row r="2588" spans="1:5" ht="15" customHeight="1">
      <c r="A2588" s="212" t="s">
        <v>3047</v>
      </c>
      <c r="B2588" s="197" t="s">
        <v>3087</v>
      </c>
      <c r="C2588" s="196" t="s">
        <v>3090</v>
      </c>
      <c r="D2588" s="196">
        <v>102.92</v>
      </c>
      <c r="E2588" s="196">
        <v>26.92</v>
      </c>
    </row>
    <row r="2589" spans="1:5" ht="15" customHeight="1">
      <c r="A2589" s="212" t="s">
        <v>3047</v>
      </c>
      <c r="B2589" s="197" t="s">
        <v>3087</v>
      </c>
      <c r="C2589" s="196" t="s">
        <v>3091</v>
      </c>
      <c r="D2589" s="196">
        <v>104.23</v>
      </c>
      <c r="E2589" s="196">
        <v>28.12</v>
      </c>
    </row>
    <row r="2590" spans="1:5" ht="15" customHeight="1">
      <c r="A2590" s="212" t="s">
        <v>3047</v>
      </c>
      <c r="B2590" s="197" t="s">
        <v>3087</v>
      </c>
      <c r="C2590" s="196" t="s">
        <v>3092</v>
      </c>
      <c r="D2590" s="196">
        <v>103.88</v>
      </c>
      <c r="E2590" s="196">
        <v>27.75</v>
      </c>
    </row>
    <row r="2591" spans="1:5" ht="15" customHeight="1">
      <c r="A2591" s="212" t="s">
        <v>3047</v>
      </c>
      <c r="B2591" s="197" t="s">
        <v>3087</v>
      </c>
      <c r="C2591" s="196" t="s">
        <v>3093</v>
      </c>
      <c r="D2591" s="196">
        <v>103.63</v>
      </c>
      <c r="E2591" s="196">
        <v>28.23</v>
      </c>
    </row>
    <row r="2592" spans="1:5" ht="15" customHeight="1">
      <c r="A2592" s="212" t="s">
        <v>3047</v>
      </c>
      <c r="B2592" s="197" t="s">
        <v>3087</v>
      </c>
      <c r="C2592" s="196" t="s">
        <v>3094</v>
      </c>
      <c r="D2592" s="196">
        <v>103.95</v>
      </c>
      <c r="E2592" s="196">
        <v>28.6</v>
      </c>
    </row>
    <row r="2593" spans="1:5" ht="15" customHeight="1">
      <c r="A2593" s="212" t="s">
        <v>3047</v>
      </c>
      <c r="B2593" s="197" t="s">
        <v>3087</v>
      </c>
      <c r="C2593" s="196" t="s">
        <v>3095</v>
      </c>
      <c r="D2593" s="196">
        <v>104.87</v>
      </c>
      <c r="E2593" s="196">
        <v>27.45</v>
      </c>
    </row>
    <row r="2594" spans="1:5" ht="15" customHeight="1">
      <c r="A2594" s="212" t="s">
        <v>3047</v>
      </c>
      <c r="B2594" s="197" t="s">
        <v>3087</v>
      </c>
      <c r="C2594" s="196" t="s">
        <v>3096</v>
      </c>
      <c r="D2594" s="196">
        <v>104.05</v>
      </c>
      <c r="E2594" s="196">
        <v>27.63</v>
      </c>
    </row>
    <row r="2595" spans="1:5" ht="15" customHeight="1">
      <c r="A2595" s="212" t="s">
        <v>3047</v>
      </c>
      <c r="B2595" s="197" t="s">
        <v>3087</v>
      </c>
      <c r="C2595" s="196" t="s">
        <v>3097</v>
      </c>
      <c r="D2595" s="196">
        <v>105.05</v>
      </c>
      <c r="E2595" s="196">
        <v>27.85</v>
      </c>
    </row>
    <row r="2596" spans="1:5" ht="15" customHeight="1">
      <c r="A2596" s="212" t="s">
        <v>3047</v>
      </c>
      <c r="B2596" s="197" t="s">
        <v>3087</v>
      </c>
      <c r="C2596" s="196" t="s">
        <v>3098</v>
      </c>
      <c r="D2596" s="196">
        <v>104.4</v>
      </c>
      <c r="E2596" s="196">
        <v>28.63</v>
      </c>
    </row>
    <row r="2597" spans="1:5" ht="15" customHeight="1">
      <c r="A2597" s="212" t="s">
        <v>3047</v>
      </c>
      <c r="B2597" s="197" t="s">
        <v>3099</v>
      </c>
      <c r="C2597" s="196" t="s">
        <v>3099</v>
      </c>
      <c r="D2597" s="196">
        <v>100.23</v>
      </c>
      <c r="E2597" s="196">
        <v>26.88</v>
      </c>
    </row>
    <row r="2598" spans="1:5" ht="15" customHeight="1">
      <c r="A2598" s="212" t="s">
        <v>3047</v>
      </c>
      <c r="B2598" s="197" t="s">
        <v>3099</v>
      </c>
      <c r="C2598" s="196" t="s">
        <v>3100</v>
      </c>
      <c r="D2598" s="196">
        <v>100.23</v>
      </c>
      <c r="E2598" s="196">
        <v>26.88</v>
      </c>
    </row>
    <row r="2599" spans="1:5" ht="15" customHeight="1">
      <c r="A2599" s="212" t="s">
        <v>3047</v>
      </c>
      <c r="B2599" s="197" t="s">
        <v>3099</v>
      </c>
      <c r="C2599" s="196" t="s">
        <v>3101</v>
      </c>
      <c r="D2599" s="196">
        <v>100.23</v>
      </c>
      <c r="E2599" s="196">
        <v>26.82</v>
      </c>
    </row>
    <row r="2600" spans="1:5" ht="15" customHeight="1">
      <c r="A2600" s="212" t="s">
        <v>3047</v>
      </c>
      <c r="B2600" s="197" t="s">
        <v>3099</v>
      </c>
      <c r="C2600" s="196" t="s">
        <v>3102</v>
      </c>
      <c r="D2600" s="196">
        <v>100.75</v>
      </c>
      <c r="E2600" s="196">
        <v>26.68</v>
      </c>
    </row>
    <row r="2601" spans="1:5" ht="15" customHeight="1">
      <c r="A2601" s="212" t="s">
        <v>3047</v>
      </c>
      <c r="B2601" s="197" t="s">
        <v>3099</v>
      </c>
      <c r="C2601" s="196" t="s">
        <v>3103</v>
      </c>
      <c r="D2601" s="196">
        <v>101.27</v>
      </c>
      <c r="E2601" s="196">
        <v>26.63</v>
      </c>
    </row>
    <row r="2602" spans="1:5" ht="15" customHeight="1">
      <c r="A2602" s="212" t="s">
        <v>3047</v>
      </c>
      <c r="B2602" s="197" t="s">
        <v>3099</v>
      </c>
      <c r="C2602" s="196" t="s">
        <v>3104</v>
      </c>
      <c r="D2602" s="196">
        <v>100.85</v>
      </c>
      <c r="E2602" s="196">
        <v>27.28</v>
      </c>
    </row>
    <row r="2603" spans="1:5" ht="15" customHeight="1">
      <c r="A2603" s="212" t="s">
        <v>3047</v>
      </c>
      <c r="B2603" s="197" t="s">
        <v>3105</v>
      </c>
      <c r="C2603" s="196" t="s">
        <v>3105</v>
      </c>
      <c r="D2603" s="196">
        <v>101.68</v>
      </c>
      <c r="E2603" s="196">
        <v>23.43</v>
      </c>
    </row>
    <row r="2604" spans="1:5" ht="15" customHeight="1">
      <c r="A2604" s="212" t="s">
        <v>3047</v>
      </c>
      <c r="B2604" s="197" t="s">
        <v>3105</v>
      </c>
      <c r="C2604" s="196" t="s">
        <v>3106</v>
      </c>
      <c r="D2604" s="196">
        <v>100.83</v>
      </c>
      <c r="E2604" s="196">
        <v>24.45</v>
      </c>
    </row>
    <row r="2605" spans="1:5" ht="15" customHeight="1">
      <c r="A2605" s="212" t="s">
        <v>3047</v>
      </c>
      <c r="B2605" s="197" t="s">
        <v>3105</v>
      </c>
      <c r="C2605" s="196" t="s">
        <v>3107</v>
      </c>
      <c r="D2605" s="196">
        <v>100.7</v>
      </c>
      <c r="E2605" s="196">
        <v>23.5</v>
      </c>
    </row>
    <row r="2606" spans="1:5" ht="15" customHeight="1">
      <c r="A2606" s="212" t="s">
        <v>3047</v>
      </c>
      <c r="B2606" s="197" t="s">
        <v>3105</v>
      </c>
      <c r="C2606" s="196" t="s">
        <v>3108</v>
      </c>
      <c r="D2606" s="196">
        <v>101.85</v>
      </c>
      <c r="E2606" s="196">
        <v>22.58</v>
      </c>
    </row>
    <row r="2607" spans="1:5" ht="15" customHeight="1">
      <c r="A2607" s="212" t="s">
        <v>3047</v>
      </c>
      <c r="B2607" s="197" t="s">
        <v>3105</v>
      </c>
      <c r="C2607" s="196" t="s">
        <v>3109</v>
      </c>
      <c r="D2607" s="196">
        <v>99.93</v>
      </c>
      <c r="E2607" s="196">
        <v>22.55</v>
      </c>
    </row>
    <row r="2608" spans="1:5" ht="15" customHeight="1">
      <c r="A2608" s="212" t="s">
        <v>3047</v>
      </c>
      <c r="B2608" s="197" t="s">
        <v>3105</v>
      </c>
      <c r="C2608" s="196" t="s">
        <v>3110</v>
      </c>
      <c r="D2608" s="196">
        <v>99.62</v>
      </c>
      <c r="E2608" s="196">
        <v>22.63</v>
      </c>
    </row>
    <row r="2609" spans="1:5" ht="15" customHeight="1">
      <c r="A2609" s="212" t="s">
        <v>3047</v>
      </c>
      <c r="B2609" s="197" t="s">
        <v>3111</v>
      </c>
      <c r="C2609" s="196" t="s">
        <v>3111</v>
      </c>
      <c r="D2609" s="196">
        <v>100.08</v>
      </c>
      <c r="E2609" s="196">
        <v>23.88</v>
      </c>
    </row>
    <row r="2610" spans="1:5" ht="15" customHeight="1">
      <c r="A2610" s="212" t="s">
        <v>3047</v>
      </c>
      <c r="B2610" s="197" t="s">
        <v>3111</v>
      </c>
      <c r="C2610" s="196" t="s">
        <v>3112</v>
      </c>
      <c r="D2610" s="196">
        <v>100.08</v>
      </c>
      <c r="E2610" s="196">
        <v>23.88</v>
      </c>
    </row>
    <row r="2611" spans="1:5" ht="15" customHeight="1">
      <c r="A2611" s="212" t="s">
        <v>3047</v>
      </c>
      <c r="B2611" s="197" t="s">
        <v>3111</v>
      </c>
      <c r="C2611" s="196" t="s">
        <v>3113</v>
      </c>
      <c r="D2611" s="196">
        <v>99.92</v>
      </c>
      <c r="E2611" s="196">
        <v>24.6</v>
      </c>
    </row>
    <row r="2612" spans="1:5" ht="15" customHeight="1">
      <c r="A2612" s="212" t="s">
        <v>3047</v>
      </c>
      <c r="B2612" s="197" t="s">
        <v>3111</v>
      </c>
      <c r="C2612" s="196" t="s">
        <v>3114</v>
      </c>
      <c r="D2612" s="196">
        <v>100.13</v>
      </c>
      <c r="E2612" s="196">
        <v>24.45</v>
      </c>
    </row>
    <row r="2613" spans="1:5" ht="15" customHeight="1">
      <c r="A2613" s="212" t="s">
        <v>3047</v>
      </c>
      <c r="B2613" s="197" t="s">
        <v>3111</v>
      </c>
      <c r="C2613" s="196" t="s">
        <v>3115</v>
      </c>
      <c r="D2613" s="196">
        <v>99.25</v>
      </c>
      <c r="E2613" s="196">
        <v>24.03</v>
      </c>
    </row>
    <row r="2614" spans="1:5" ht="15" customHeight="1">
      <c r="A2614" s="212" t="s">
        <v>3047</v>
      </c>
      <c r="B2614" s="197" t="s">
        <v>3111</v>
      </c>
      <c r="C2614" s="196" t="s">
        <v>3116</v>
      </c>
      <c r="D2614" s="196">
        <v>98.83</v>
      </c>
      <c r="E2614" s="196">
        <v>23.78</v>
      </c>
    </row>
    <row r="2615" spans="1:5" ht="15" customHeight="1">
      <c r="A2615" s="212" t="s">
        <v>3047</v>
      </c>
      <c r="B2615" s="197" t="s">
        <v>3111</v>
      </c>
      <c r="C2615" s="196" t="s">
        <v>3117</v>
      </c>
      <c r="D2615" s="196">
        <v>99.4</v>
      </c>
      <c r="E2615" s="196">
        <v>23.55</v>
      </c>
    </row>
    <row r="2616" spans="1:5" ht="15" customHeight="1">
      <c r="A2616" s="212" t="s">
        <v>3047</v>
      </c>
      <c r="B2616" s="197" t="s">
        <v>3111</v>
      </c>
      <c r="C2616" s="196" t="s">
        <v>3118</v>
      </c>
      <c r="D2616" s="196">
        <v>99.25</v>
      </c>
      <c r="E2616" s="196">
        <v>23.15</v>
      </c>
    </row>
    <row r="2617" spans="1:5" ht="15" customHeight="1">
      <c r="A2617" s="212" t="s">
        <v>3047</v>
      </c>
      <c r="B2617" s="197" t="s">
        <v>3119</v>
      </c>
      <c r="C2617" s="196" t="s">
        <v>3119</v>
      </c>
      <c r="D2617" s="196">
        <v>101.55</v>
      </c>
      <c r="E2617" s="196">
        <v>25.03</v>
      </c>
    </row>
    <row r="2618" spans="1:5" ht="15" customHeight="1">
      <c r="A2618" s="212" t="s">
        <v>3047</v>
      </c>
      <c r="B2618" s="197" t="s">
        <v>3119</v>
      </c>
      <c r="C2618" s="196" t="s">
        <v>3120</v>
      </c>
      <c r="D2618" s="196">
        <v>101.55</v>
      </c>
      <c r="E2618" s="196">
        <v>25.03</v>
      </c>
    </row>
    <row r="2619" spans="1:5" ht="15" customHeight="1">
      <c r="A2619" s="212" t="s">
        <v>3047</v>
      </c>
      <c r="B2619" s="197" t="s">
        <v>3119</v>
      </c>
      <c r="C2619" s="196" t="s">
        <v>3121</v>
      </c>
      <c r="D2619" s="196">
        <v>101.63</v>
      </c>
      <c r="E2619" s="196">
        <v>24.7</v>
      </c>
    </row>
    <row r="2620" spans="1:5" ht="15" customHeight="1">
      <c r="A2620" s="212" t="s">
        <v>3047</v>
      </c>
      <c r="B2620" s="197" t="s">
        <v>3119</v>
      </c>
      <c r="C2620" s="196" t="s">
        <v>3122</v>
      </c>
      <c r="D2620" s="196">
        <v>101.53</v>
      </c>
      <c r="E2620" s="196">
        <v>25.32</v>
      </c>
    </row>
    <row r="2621" spans="1:5" ht="15" customHeight="1">
      <c r="A2621" s="212" t="s">
        <v>3047</v>
      </c>
      <c r="B2621" s="197" t="s">
        <v>3119</v>
      </c>
      <c r="C2621" s="196" t="s">
        <v>3123</v>
      </c>
      <c r="D2621" s="196">
        <v>101.27</v>
      </c>
      <c r="E2621" s="196">
        <v>25.2</v>
      </c>
    </row>
    <row r="2622" spans="1:5" ht="15" customHeight="1">
      <c r="A2622" s="212" t="s">
        <v>3047</v>
      </c>
      <c r="B2622" s="197" t="s">
        <v>3119</v>
      </c>
      <c r="C2622" s="196" t="s">
        <v>3124</v>
      </c>
      <c r="D2622" s="196">
        <v>101.23</v>
      </c>
      <c r="E2622" s="196">
        <v>25.5</v>
      </c>
    </row>
    <row r="2623" spans="1:5" ht="15" customHeight="1">
      <c r="A2623" s="212" t="s">
        <v>3047</v>
      </c>
      <c r="B2623" s="197" t="s">
        <v>3119</v>
      </c>
      <c r="C2623" s="196" t="s">
        <v>3125</v>
      </c>
      <c r="D2623" s="196">
        <v>101.32</v>
      </c>
      <c r="E2623" s="196">
        <v>25.73</v>
      </c>
    </row>
    <row r="2624" spans="1:5" ht="15" customHeight="1">
      <c r="A2624" s="212" t="s">
        <v>3047</v>
      </c>
      <c r="B2624" s="197" t="s">
        <v>3119</v>
      </c>
      <c r="C2624" s="196" t="s">
        <v>3126</v>
      </c>
      <c r="D2624" s="196">
        <v>101.67</v>
      </c>
      <c r="E2624" s="196">
        <v>26.07</v>
      </c>
    </row>
    <row r="2625" spans="1:5" ht="15" customHeight="1">
      <c r="A2625" s="212" t="s">
        <v>3047</v>
      </c>
      <c r="B2625" s="197" t="s">
        <v>3119</v>
      </c>
      <c r="C2625" s="196" t="s">
        <v>3127</v>
      </c>
      <c r="D2625" s="196">
        <v>101.88</v>
      </c>
      <c r="E2625" s="196">
        <v>25.7</v>
      </c>
    </row>
    <row r="2626" spans="1:5" ht="15" customHeight="1">
      <c r="A2626" s="212" t="s">
        <v>3047</v>
      </c>
      <c r="B2626" s="197" t="s">
        <v>3119</v>
      </c>
      <c r="C2626" s="196" t="s">
        <v>3128</v>
      </c>
      <c r="D2626" s="196">
        <v>102.4</v>
      </c>
      <c r="E2626" s="196">
        <v>25.53</v>
      </c>
    </row>
    <row r="2627" spans="1:5" ht="15" customHeight="1">
      <c r="A2627" s="212" t="s">
        <v>3047</v>
      </c>
      <c r="B2627" s="197" t="s">
        <v>3119</v>
      </c>
      <c r="C2627" s="196" t="s">
        <v>3129</v>
      </c>
      <c r="D2627" s="196">
        <v>102.08</v>
      </c>
      <c r="E2627" s="196">
        <v>25.15</v>
      </c>
    </row>
    <row r="2628" spans="1:5" ht="15" customHeight="1">
      <c r="A2628" s="212" t="s">
        <v>3047</v>
      </c>
      <c r="B2628" s="197" t="s">
        <v>3130</v>
      </c>
      <c r="C2628" s="196" t="s">
        <v>3130</v>
      </c>
      <c r="D2628" s="196">
        <v>103.4</v>
      </c>
      <c r="E2628" s="196">
        <v>23.37</v>
      </c>
    </row>
    <row r="2629" spans="1:5" ht="15" customHeight="1">
      <c r="A2629" s="212" t="s">
        <v>3047</v>
      </c>
      <c r="B2629" s="197" t="s">
        <v>3130</v>
      </c>
      <c r="C2629" s="196" t="s">
        <v>3131</v>
      </c>
      <c r="D2629" s="196">
        <v>103.15</v>
      </c>
      <c r="E2629" s="196">
        <v>23.37</v>
      </c>
    </row>
    <row r="2630" spans="1:5" ht="15" customHeight="1">
      <c r="A2630" s="212" t="s">
        <v>3047</v>
      </c>
      <c r="B2630" s="197" t="s">
        <v>3130</v>
      </c>
      <c r="C2630" s="196" t="s">
        <v>3132</v>
      </c>
      <c r="D2630" s="196">
        <v>103.27</v>
      </c>
      <c r="E2630" s="196">
        <v>23.72</v>
      </c>
    </row>
    <row r="2631" spans="1:5" ht="15" customHeight="1">
      <c r="A2631" s="212" t="s">
        <v>3047</v>
      </c>
      <c r="B2631" s="197" t="s">
        <v>3130</v>
      </c>
      <c r="C2631" s="196" t="s">
        <v>3133</v>
      </c>
      <c r="D2631" s="196">
        <v>103.4</v>
      </c>
      <c r="E2631" s="196">
        <v>23.37</v>
      </c>
    </row>
    <row r="2632" spans="1:5" ht="15" customHeight="1">
      <c r="A2632" s="212" t="s">
        <v>3047</v>
      </c>
      <c r="B2632" s="197" t="s">
        <v>3130</v>
      </c>
      <c r="C2632" s="196" t="s">
        <v>3134</v>
      </c>
      <c r="D2632" s="196">
        <v>103.68</v>
      </c>
      <c r="E2632" s="196">
        <v>22.98</v>
      </c>
    </row>
    <row r="2633" spans="1:5" ht="15" customHeight="1">
      <c r="A2633" s="212" t="s">
        <v>3047</v>
      </c>
      <c r="B2633" s="197" t="s">
        <v>3130</v>
      </c>
      <c r="C2633" s="196" t="s">
        <v>3135</v>
      </c>
      <c r="D2633" s="196">
        <v>102.83</v>
      </c>
      <c r="E2633" s="196">
        <v>23.62</v>
      </c>
    </row>
    <row r="2634" spans="1:5" ht="15" customHeight="1">
      <c r="A2634" s="212" t="s">
        <v>3047</v>
      </c>
      <c r="B2634" s="197" t="s">
        <v>3130</v>
      </c>
      <c r="C2634" s="196" t="s">
        <v>3136</v>
      </c>
      <c r="D2634" s="196">
        <v>102.5</v>
      </c>
      <c r="E2634" s="196">
        <v>23.72</v>
      </c>
    </row>
    <row r="2635" spans="1:5" ht="15" customHeight="1">
      <c r="A2635" s="212" t="s">
        <v>3047</v>
      </c>
      <c r="B2635" s="197" t="s">
        <v>3130</v>
      </c>
      <c r="C2635" s="196" t="s">
        <v>3137</v>
      </c>
      <c r="D2635" s="196">
        <v>103.43</v>
      </c>
      <c r="E2635" s="196">
        <v>24.4</v>
      </c>
    </row>
    <row r="2636" spans="1:5" ht="15" customHeight="1">
      <c r="A2636" s="212" t="s">
        <v>3047</v>
      </c>
      <c r="B2636" s="197" t="s">
        <v>3130</v>
      </c>
      <c r="C2636" s="196" t="s">
        <v>3138</v>
      </c>
      <c r="D2636" s="196">
        <v>103.77</v>
      </c>
      <c r="E2636" s="196">
        <v>24.53</v>
      </c>
    </row>
    <row r="2637" spans="1:5" ht="15" customHeight="1">
      <c r="A2637" s="212" t="s">
        <v>3047</v>
      </c>
      <c r="B2637" s="197" t="s">
        <v>3130</v>
      </c>
      <c r="C2637" s="196" t="s">
        <v>3139</v>
      </c>
      <c r="D2637" s="196">
        <v>102.83</v>
      </c>
      <c r="E2637" s="196">
        <v>23.23</v>
      </c>
    </row>
    <row r="2638" spans="1:5" ht="15" customHeight="1">
      <c r="A2638" s="212" t="s">
        <v>3047</v>
      </c>
      <c r="B2638" s="197" t="s">
        <v>3130</v>
      </c>
      <c r="C2638" s="196" t="s">
        <v>3140</v>
      </c>
      <c r="D2638" s="196">
        <v>102.42</v>
      </c>
      <c r="E2638" s="196">
        <v>23.37</v>
      </c>
    </row>
    <row r="2639" spans="1:5" ht="15" customHeight="1">
      <c r="A2639" s="212" t="s">
        <v>3047</v>
      </c>
      <c r="B2639" s="197" t="s">
        <v>3130</v>
      </c>
      <c r="C2639" s="196" t="s">
        <v>3141</v>
      </c>
      <c r="D2639" s="196">
        <v>102.4</v>
      </c>
      <c r="E2639" s="196">
        <v>23</v>
      </c>
    </row>
    <row r="2640" spans="1:5" ht="15" customHeight="1">
      <c r="A2640" s="212" t="s">
        <v>3047</v>
      </c>
      <c r="B2640" s="197" t="s">
        <v>3130</v>
      </c>
      <c r="C2640" s="196" t="s">
        <v>3142</v>
      </c>
      <c r="D2640" s="196">
        <v>103.97</v>
      </c>
      <c r="E2640" s="196">
        <v>22.52</v>
      </c>
    </row>
    <row r="2641" spans="1:5" ht="15" customHeight="1">
      <c r="A2641" s="212" t="s">
        <v>3047</v>
      </c>
      <c r="B2641" s="197" t="s">
        <v>3143</v>
      </c>
      <c r="C2641" s="196" t="s">
        <v>3143</v>
      </c>
      <c r="D2641" s="196">
        <v>104.25</v>
      </c>
      <c r="E2641" s="196">
        <v>23.37</v>
      </c>
    </row>
    <row r="2642" spans="1:5" ht="15" customHeight="1">
      <c r="A2642" s="212" t="s">
        <v>3047</v>
      </c>
      <c r="B2642" s="197" t="s">
        <v>3143</v>
      </c>
      <c r="C2642" s="196" t="s">
        <v>3144</v>
      </c>
      <c r="D2642" s="196">
        <v>104.25</v>
      </c>
      <c r="E2642" s="196">
        <v>23.37</v>
      </c>
    </row>
    <row r="2643" spans="1:5" ht="15" customHeight="1">
      <c r="A2643" s="212" t="s">
        <v>3047</v>
      </c>
      <c r="B2643" s="197" t="s">
        <v>3143</v>
      </c>
      <c r="C2643" s="196" t="s">
        <v>3145</v>
      </c>
      <c r="D2643" s="196">
        <v>104.33</v>
      </c>
      <c r="E2643" s="196">
        <v>23.62</v>
      </c>
    </row>
    <row r="2644" spans="1:5" ht="15" customHeight="1">
      <c r="A2644" s="212" t="s">
        <v>3047</v>
      </c>
      <c r="B2644" s="197" t="s">
        <v>3143</v>
      </c>
      <c r="C2644" s="196" t="s">
        <v>3146</v>
      </c>
      <c r="D2644" s="196">
        <v>104.67</v>
      </c>
      <c r="E2644" s="196">
        <v>23.45</v>
      </c>
    </row>
    <row r="2645" spans="1:5" ht="15" customHeight="1">
      <c r="A2645" s="212" t="s">
        <v>3047</v>
      </c>
      <c r="B2645" s="197" t="s">
        <v>3143</v>
      </c>
      <c r="C2645" s="196" t="s">
        <v>3147</v>
      </c>
      <c r="D2645" s="196">
        <v>104.7</v>
      </c>
      <c r="E2645" s="196">
        <v>23.12</v>
      </c>
    </row>
    <row r="2646" spans="1:5" ht="15" customHeight="1">
      <c r="A2646" s="212" t="s">
        <v>3047</v>
      </c>
      <c r="B2646" s="197" t="s">
        <v>3143</v>
      </c>
      <c r="C2646" s="196" t="s">
        <v>3148</v>
      </c>
      <c r="D2646" s="196">
        <v>104.4</v>
      </c>
      <c r="E2646" s="196">
        <v>23.02</v>
      </c>
    </row>
    <row r="2647" spans="1:5" ht="15" customHeight="1">
      <c r="A2647" s="212" t="s">
        <v>3047</v>
      </c>
      <c r="B2647" s="197" t="s">
        <v>3143</v>
      </c>
      <c r="C2647" s="196" t="s">
        <v>3149</v>
      </c>
      <c r="D2647" s="196">
        <v>104.18</v>
      </c>
      <c r="E2647" s="196">
        <v>24.05</v>
      </c>
    </row>
    <row r="2648" spans="1:5" ht="15" customHeight="1">
      <c r="A2648" s="212" t="s">
        <v>3047</v>
      </c>
      <c r="B2648" s="197" t="s">
        <v>3143</v>
      </c>
      <c r="C2648" s="196" t="s">
        <v>3150</v>
      </c>
      <c r="D2648" s="196">
        <v>105.07</v>
      </c>
      <c r="E2648" s="196">
        <v>24.05</v>
      </c>
    </row>
    <row r="2649" spans="1:5" ht="15" customHeight="1">
      <c r="A2649" s="212" t="s">
        <v>3047</v>
      </c>
      <c r="B2649" s="197" t="s">
        <v>3143</v>
      </c>
      <c r="C2649" s="196" t="s">
        <v>3151</v>
      </c>
      <c r="D2649" s="196">
        <v>105.62</v>
      </c>
      <c r="E2649" s="196">
        <v>23.63</v>
      </c>
    </row>
    <row r="2650" spans="1:5" ht="15" customHeight="1">
      <c r="A2650" s="212" t="s">
        <v>3047</v>
      </c>
      <c r="B2650" s="197" t="s">
        <v>3152</v>
      </c>
      <c r="C2650" s="196" t="s">
        <v>3152</v>
      </c>
      <c r="D2650" s="196">
        <v>100.8</v>
      </c>
      <c r="E2650" s="196">
        <v>22.02</v>
      </c>
    </row>
    <row r="2651" spans="1:5" ht="15" customHeight="1">
      <c r="A2651" s="212" t="s">
        <v>3047</v>
      </c>
      <c r="B2651" s="197" t="s">
        <v>3152</v>
      </c>
      <c r="C2651" s="196" t="s">
        <v>3153</v>
      </c>
      <c r="D2651" s="196">
        <v>100.8</v>
      </c>
      <c r="E2651" s="196">
        <v>22.02</v>
      </c>
    </row>
    <row r="2652" spans="1:5" ht="15" customHeight="1">
      <c r="A2652" s="212" t="s">
        <v>3047</v>
      </c>
      <c r="B2652" s="197" t="s">
        <v>3152</v>
      </c>
      <c r="C2652" s="196" t="s">
        <v>3154</v>
      </c>
      <c r="D2652" s="196">
        <v>100.45</v>
      </c>
      <c r="E2652" s="196">
        <v>21.97</v>
      </c>
    </row>
    <row r="2653" spans="1:5" ht="15" customHeight="1">
      <c r="A2653" s="212" t="s">
        <v>3047</v>
      </c>
      <c r="B2653" s="197" t="s">
        <v>3152</v>
      </c>
      <c r="C2653" s="196" t="s">
        <v>3155</v>
      </c>
      <c r="D2653" s="196">
        <v>101.57</v>
      </c>
      <c r="E2653" s="196">
        <v>21.48</v>
      </c>
    </row>
    <row r="2654" spans="1:5" ht="15" customHeight="1">
      <c r="A2654" s="212" t="s">
        <v>3047</v>
      </c>
      <c r="B2654" s="197" t="s">
        <v>3156</v>
      </c>
      <c r="C2654" s="196" t="s">
        <v>3156</v>
      </c>
      <c r="D2654" s="196">
        <v>100.23</v>
      </c>
      <c r="E2654" s="196">
        <v>25.6</v>
      </c>
    </row>
    <row r="2655" spans="1:5" ht="15" customHeight="1">
      <c r="A2655" s="212" t="s">
        <v>3047</v>
      </c>
      <c r="B2655" s="197" t="s">
        <v>3156</v>
      </c>
      <c r="C2655" s="196" t="s">
        <v>3157</v>
      </c>
      <c r="D2655" s="196">
        <v>100.23</v>
      </c>
      <c r="E2655" s="196">
        <v>25.6</v>
      </c>
    </row>
    <row r="2656" spans="1:5" ht="15" customHeight="1">
      <c r="A2656" s="212" t="s">
        <v>3047</v>
      </c>
      <c r="B2656" s="197" t="s">
        <v>3156</v>
      </c>
      <c r="C2656" s="196" t="s">
        <v>3158</v>
      </c>
      <c r="D2656" s="196">
        <v>99.95</v>
      </c>
      <c r="E2656" s="196">
        <v>25.67</v>
      </c>
    </row>
    <row r="2657" spans="1:5" ht="15" customHeight="1">
      <c r="A2657" s="212" t="s">
        <v>3047</v>
      </c>
      <c r="B2657" s="197" t="s">
        <v>3156</v>
      </c>
      <c r="C2657" s="196" t="s">
        <v>3159</v>
      </c>
      <c r="D2657" s="196">
        <v>100.55</v>
      </c>
      <c r="E2657" s="196">
        <v>25.48</v>
      </c>
    </row>
    <row r="2658" spans="1:5" ht="15" customHeight="1">
      <c r="A2658" s="212" t="s">
        <v>3047</v>
      </c>
      <c r="B2658" s="197" t="s">
        <v>3156</v>
      </c>
      <c r="C2658" s="196" t="s">
        <v>3160</v>
      </c>
      <c r="D2658" s="196">
        <v>100.58</v>
      </c>
      <c r="E2658" s="196">
        <v>25.83</v>
      </c>
    </row>
    <row r="2659" spans="1:5" ht="15" customHeight="1">
      <c r="A2659" s="212" t="s">
        <v>3047</v>
      </c>
      <c r="B2659" s="197" t="s">
        <v>3156</v>
      </c>
      <c r="C2659" s="196" t="s">
        <v>3161</v>
      </c>
      <c r="D2659" s="196">
        <v>100.48</v>
      </c>
      <c r="E2659" s="196">
        <v>25.35</v>
      </c>
    </row>
    <row r="2660" spans="1:5" ht="15" customHeight="1">
      <c r="A2660" s="212" t="s">
        <v>3047</v>
      </c>
      <c r="B2660" s="197" t="s">
        <v>3156</v>
      </c>
      <c r="C2660" s="196" t="s">
        <v>3162</v>
      </c>
      <c r="D2660" s="196">
        <v>100.52</v>
      </c>
      <c r="E2660" s="196">
        <v>25.05</v>
      </c>
    </row>
    <row r="2661" spans="1:5" ht="15" customHeight="1">
      <c r="A2661" s="212" t="s">
        <v>3047</v>
      </c>
      <c r="B2661" s="197" t="s">
        <v>3156</v>
      </c>
      <c r="C2661" s="196" t="s">
        <v>3163</v>
      </c>
      <c r="D2661" s="196">
        <v>100.3</v>
      </c>
      <c r="E2661" s="196">
        <v>25.23</v>
      </c>
    </row>
    <row r="2662" spans="1:5" ht="15" customHeight="1">
      <c r="A2662" s="212" t="s">
        <v>3047</v>
      </c>
      <c r="B2662" s="197" t="s">
        <v>3156</v>
      </c>
      <c r="C2662" s="196" t="s">
        <v>3164</v>
      </c>
      <c r="D2662" s="196">
        <v>99.53</v>
      </c>
      <c r="E2662" s="196">
        <v>25.47</v>
      </c>
    </row>
    <row r="2663" spans="1:5" ht="15" customHeight="1">
      <c r="A2663" s="212" t="s">
        <v>3047</v>
      </c>
      <c r="B2663" s="197" t="s">
        <v>3156</v>
      </c>
      <c r="C2663" s="196" t="s">
        <v>3165</v>
      </c>
      <c r="D2663" s="196">
        <v>99.37</v>
      </c>
      <c r="E2663" s="196">
        <v>25.88</v>
      </c>
    </row>
    <row r="2664" spans="1:5" ht="15" customHeight="1">
      <c r="A2664" s="212" t="s">
        <v>3047</v>
      </c>
      <c r="B2664" s="197" t="s">
        <v>3156</v>
      </c>
      <c r="C2664" s="196" t="s">
        <v>3166</v>
      </c>
      <c r="D2664" s="196">
        <v>99.95</v>
      </c>
      <c r="E2664" s="196">
        <v>26.12</v>
      </c>
    </row>
    <row r="2665" spans="1:5" ht="15" customHeight="1">
      <c r="A2665" s="212" t="s">
        <v>3047</v>
      </c>
      <c r="B2665" s="197" t="s">
        <v>3156</v>
      </c>
      <c r="C2665" s="196" t="s">
        <v>3167</v>
      </c>
      <c r="D2665" s="196">
        <v>99.9</v>
      </c>
      <c r="E2665" s="196">
        <v>26.53</v>
      </c>
    </row>
    <row r="2666" spans="1:5" ht="15" customHeight="1">
      <c r="A2666" s="212" t="s">
        <v>3047</v>
      </c>
      <c r="B2666" s="197" t="s">
        <v>3156</v>
      </c>
      <c r="C2666" s="196" t="s">
        <v>3168</v>
      </c>
      <c r="D2666" s="196">
        <v>100.18</v>
      </c>
      <c r="E2666" s="196">
        <v>26.57</v>
      </c>
    </row>
    <row r="2667" spans="1:5" ht="15" customHeight="1">
      <c r="A2667" s="212" t="s">
        <v>3047</v>
      </c>
      <c r="B2667" s="197" t="s">
        <v>3169</v>
      </c>
      <c r="C2667" s="196" t="s">
        <v>3169</v>
      </c>
      <c r="D2667" s="196">
        <v>98.58</v>
      </c>
      <c r="E2667" s="196">
        <v>24.43</v>
      </c>
    </row>
    <row r="2668" spans="1:5" ht="15" customHeight="1">
      <c r="A2668" s="212" t="s">
        <v>3047</v>
      </c>
      <c r="B2668" s="197" t="s">
        <v>3169</v>
      </c>
      <c r="C2668" s="196" t="s">
        <v>3170</v>
      </c>
      <c r="D2668" s="196">
        <v>97.85</v>
      </c>
      <c r="E2668" s="196">
        <v>24.02</v>
      </c>
    </row>
    <row r="2669" spans="1:5" ht="15" customHeight="1">
      <c r="A2669" s="212" t="s">
        <v>3047</v>
      </c>
      <c r="B2669" s="197" t="s">
        <v>3169</v>
      </c>
      <c r="C2669" s="196" t="s">
        <v>3171</v>
      </c>
      <c r="D2669" s="196">
        <v>98.58</v>
      </c>
      <c r="E2669" s="196">
        <v>24.43</v>
      </c>
    </row>
    <row r="2670" spans="1:5" ht="15" customHeight="1">
      <c r="A2670" s="212" t="s">
        <v>3047</v>
      </c>
      <c r="B2670" s="197" t="s">
        <v>3169</v>
      </c>
      <c r="C2670" s="196" t="s">
        <v>3172</v>
      </c>
      <c r="D2670" s="196">
        <v>98.3</v>
      </c>
      <c r="E2670" s="196">
        <v>24.82</v>
      </c>
    </row>
    <row r="2671" spans="1:5" ht="15" customHeight="1">
      <c r="A2671" s="212" t="s">
        <v>3047</v>
      </c>
      <c r="B2671" s="197" t="s">
        <v>3169</v>
      </c>
      <c r="C2671" s="196" t="s">
        <v>3173</v>
      </c>
      <c r="D2671" s="196">
        <v>97.93</v>
      </c>
      <c r="E2671" s="196">
        <v>24.72</v>
      </c>
    </row>
    <row r="2672" spans="1:5" ht="15" customHeight="1">
      <c r="A2672" s="212" t="s">
        <v>3047</v>
      </c>
      <c r="B2672" s="197" t="s">
        <v>3169</v>
      </c>
      <c r="C2672" s="196" t="s">
        <v>3174</v>
      </c>
      <c r="D2672" s="196">
        <v>97.8</v>
      </c>
      <c r="E2672" s="196">
        <v>24.2</v>
      </c>
    </row>
    <row r="2673" spans="1:5" ht="15" customHeight="1">
      <c r="A2673" s="212" t="s">
        <v>3047</v>
      </c>
      <c r="B2673" s="197" t="s">
        <v>3175</v>
      </c>
      <c r="C2673" s="196" t="s">
        <v>3175</v>
      </c>
      <c r="D2673" s="196">
        <v>98.85</v>
      </c>
      <c r="E2673" s="196">
        <v>25.85</v>
      </c>
    </row>
    <row r="2674" spans="1:5" ht="15" customHeight="1">
      <c r="A2674" s="212" t="s">
        <v>3047</v>
      </c>
      <c r="B2674" s="197" t="s">
        <v>3175</v>
      </c>
      <c r="C2674" s="196" t="s">
        <v>3176</v>
      </c>
      <c r="D2674" s="196">
        <v>98.85</v>
      </c>
      <c r="E2674" s="196">
        <v>25.85</v>
      </c>
    </row>
    <row r="2675" spans="1:5" ht="15" customHeight="1">
      <c r="A2675" s="212" t="s">
        <v>3047</v>
      </c>
      <c r="B2675" s="197" t="s">
        <v>3175</v>
      </c>
      <c r="C2675" s="196" t="s">
        <v>3177</v>
      </c>
      <c r="D2675" s="196">
        <v>98.87</v>
      </c>
      <c r="E2675" s="196">
        <v>26.9</v>
      </c>
    </row>
    <row r="2676" spans="1:5" ht="15" customHeight="1">
      <c r="A2676" s="212" t="s">
        <v>3047</v>
      </c>
      <c r="B2676" s="197" t="s">
        <v>3175</v>
      </c>
      <c r="C2676" s="196" t="s">
        <v>3178</v>
      </c>
      <c r="D2676" s="196">
        <v>98.67</v>
      </c>
      <c r="E2676" s="196">
        <v>27.73</v>
      </c>
    </row>
    <row r="2677" spans="1:5" ht="15" customHeight="1">
      <c r="A2677" s="212" t="s">
        <v>3047</v>
      </c>
      <c r="B2677" s="197" t="s">
        <v>3175</v>
      </c>
      <c r="C2677" s="196" t="s">
        <v>3179</v>
      </c>
      <c r="D2677" s="196">
        <v>99.42</v>
      </c>
      <c r="E2677" s="196">
        <v>26.45</v>
      </c>
    </row>
    <row r="2678" spans="1:5" ht="15" customHeight="1">
      <c r="A2678" s="212" t="s">
        <v>3047</v>
      </c>
      <c r="B2678" s="197" t="s">
        <v>3180</v>
      </c>
      <c r="C2678" s="196" t="s">
        <v>3180</v>
      </c>
      <c r="D2678" s="196">
        <v>99.7</v>
      </c>
      <c r="E2678" s="196">
        <v>27.83</v>
      </c>
    </row>
    <row r="2679" spans="1:5" ht="15" customHeight="1">
      <c r="A2679" s="212" t="s">
        <v>3047</v>
      </c>
      <c r="B2679" s="197" t="s">
        <v>3180</v>
      </c>
      <c r="C2679" s="196" t="s">
        <v>3181</v>
      </c>
      <c r="D2679" s="196">
        <v>99.7</v>
      </c>
      <c r="E2679" s="196">
        <v>27.83</v>
      </c>
    </row>
    <row r="2680" spans="1:5" ht="15" customHeight="1">
      <c r="A2680" s="212" t="s">
        <v>3047</v>
      </c>
      <c r="B2680" s="197" t="s">
        <v>3180</v>
      </c>
      <c r="C2680" s="196" t="s">
        <v>3182</v>
      </c>
      <c r="D2680" s="196">
        <v>98.92</v>
      </c>
      <c r="E2680" s="196">
        <v>28.48</v>
      </c>
    </row>
    <row r="2681" spans="1:5" ht="15" customHeight="1">
      <c r="A2681" s="212" t="s">
        <v>3047</v>
      </c>
      <c r="B2681" s="197" t="s">
        <v>3180</v>
      </c>
      <c r="C2681" s="196" t="s">
        <v>3183</v>
      </c>
      <c r="D2681" s="196">
        <v>99.28</v>
      </c>
      <c r="E2681" s="196">
        <v>27.18</v>
      </c>
    </row>
    <row r="2682" spans="1:5" ht="15" customHeight="1">
      <c r="A2682" s="209" t="s">
        <v>3184</v>
      </c>
      <c r="B2682" s="197" t="s">
        <v>3185</v>
      </c>
      <c r="C2682" s="196" t="s">
        <v>3185</v>
      </c>
      <c r="D2682" s="196">
        <v>91.13</v>
      </c>
      <c r="E2682" s="196">
        <v>29.65</v>
      </c>
    </row>
    <row r="2683" spans="1:5" ht="15" customHeight="1">
      <c r="A2683" s="209" t="s">
        <v>3184</v>
      </c>
      <c r="B2683" s="197" t="s">
        <v>3185</v>
      </c>
      <c r="C2683" s="196" t="s">
        <v>3186</v>
      </c>
      <c r="D2683" s="196">
        <v>91.13</v>
      </c>
      <c r="E2683" s="196">
        <v>29.65</v>
      </c>
    </row>
    <row r="2684" spans="1:5" ht="15" customHeight="1">
      <c r="A2684" s="209" t="s">
        <v>3184</v>
      </c>
      <c r="B2684" s="197" t="s">
        <v>3185</v>
      </c>
      <c r="C2684" s="196" t="s">
        <v>3187</v>
      </c>
      <c r="D2684" s="196">
        <v>91.25</v>
      </c>
      <c r="E2684" s="196">
        <v>29.9</v>
      </c>
    </row>
    <row r="2685" spans="1:5" ht="15" customHeight="1">
      <c r="A2685" s="209" t="s">
        <v>3184</v>
      </c>
      <c r="B2685" s="197" t="s">
        <v>3185</v>
      </c>
      <c r="C2685" s="196" t="s">
        <v>3188</v>
      </c>
      <c r="D2685" s="196">
        <v>91.1</v>
      </c>
      <c r="E2685" s="196">
        <v>30.48</v>
      </c>
    </row>
    <row r="2686" spans="1:5" ht="15" customHeight="1">
      <c r="A2686" s="209" t="s">
        <v>3184</v>
      </c>
      <c r="B2686" s="197" t="s">
        <v>3185</v>
      </c>
      <c r="C2686" s="196" t="s">
        <v>3189</v>
      </c>
      <c r="D2686" s="196">
        <v>90.15</v>
      </c>
      <c r="E2686" s="196">
        <v>29.45</v>
      </c>
    </row>
    <row r="2687" spans="1:5" ht="15" customHeight="1">
      <c r="A2687" s="209" t="s">
        <v>3184</v>
      </c>
      <c r="B2687" s="197" t="s">
        <v>3185</v>
      </c>
      <c r="C2687" s="196" t="s">
        <v>3190</v>
      </c>
      <c r="D2687" s="196">
        <v>90.73</v>
      </c>
      <c r="E2687" s="196">
        <v>29.37</v>
      </c>
    </row>
    <row r="2688" spans="1:5" ht="15" customHeight="1">
      <c r="A2688" s="209" t="s">
        <v>3184</v>
      </c>
      <c r="B2688" s="197" t="s">
        <v>3185</v>
      </c>
      <c r="C2688" s="196" t="s">
        <v>3191</v>
      </c>
      <c r="D2688" s="196">
        <v>91</v>
      </c>
      <c r="E2688" s="196">
        <v>29.65</v>
      </c>
    </row>
    <row r="2689" spans="1:5" ht="15" customHeight="1">
      <c r="A2689" s="209" t="s">
        <v>3184</v>
      </c>
      <c r="B2689" s="197" t="s">
        <v>3185</v>
      </c>
      <c r="C2689" s="196" t="s">
        <v>3192</v>
      </c>
      <c r="D2689" s="196">
        <v>91.35</v>
      </c>
      <c r="E2689" s="196">
        <v>29.68</v>
      </c>
    </row>
    <row r="2690" spans="1:5" ht="15" customHeight="1">
      <c r="A2690" s="209" t="s">
        <v>3184</v>
      </c>
      <c r="B2690" s="197" t="s">
        <v>3185</v>
      </c>
      <c r="C2690" s="196" t="s">
        <v>3193</v>
      </c>
      <c r="D2690" s="196">
        <v>91.73</v>
      </c>
      <c r="E2690" s="196">
        <v>29.83</v>
      </c>
    </row>
    <row r="2691" spans="1:5" ht="15" customHeight="1">
      <c r="A2691" s="209" t="s">
        <v>3184</v>
      </c>
      <c r="B2691" s="197" t="s">
        <v>3194</v>
      </c>
      <c r="C2691" s="196" t="s">
        <v>3194</v>
      </c>
      <c r="D2691" s="196">
        <v>97.18</v>
      </c>
      <c r="E2691" s="196">
        <v>31.13</v>
      </c>
    </row>
    <row r="2692" spans="1:5" ht="15" customHeight="1">
      <c r="A2692" s="209" t="s">
        <v>3184</v>
      </c>
      <c r="B2692" s="197" t="s">
        <v>3194</v>
      </c>
      <c r="C2692" s="196" t="s">
        <v>3195</v>
      </c>
      <c r="D2692" s="196">
        <v>97.18</v>
      </c>
      <c r="E2692" s="196">
        <v>31.13</v>
      </c>
    </row>
    <row r="2693" spans="1:5" ht="15" customHeight="1">
      <c r="A2693" s="209" t="s">
        <v>3184</v>
      </c>
      <c r="B2693" s="197" t="s">
        <v>3194</v>
      </c>
      <c r="C2693" s="196" t="s">
        <v>3196</v>
      </c>
      <c r="D2693" s="196">
        <v>98.22</v>
      </c>
      <c r="E2693" s="196">
        <v>31.5</v>
      </c>
    </row>
    <row r="2694" spans="1:5" ht="15" customHeight="1">
      <c r="A2694" s="209" t="s">
        <v>3184</v>
      </c>
      <c r="B2694" s="197" t="s">
        <v>3194</v>
      </c>
      <c r="C2694" s="196" t="s">
        <v>3197</v>
      </c>
      <c r="D2694" s="196">
        <v>98.27</v>
      </c>
      <c r="E2694" s="196">
        <v>30.87</v>
      </c>
    </row>
    <row r="2695" spans="1:5" ht="15" customHeight="1">
      <c r="A2695" s="209" t="s">
        <v>3184</v>
      </c>
      <c r="B2695" s="197" t="s">
        <v>3194</v>
      </c>
      <c r="C2695" s="196" t="s">
        <v>3198</v>
      </c>
      <c r="D2695" s="196">
        <v>96.6</v>
      </c>
      <c r="E2695" s="196">
        <v>31.22</v>
      </c>
    </row>
    <row r="2696" spans="1:5" ht="15" customHeight="1">
      <c r="A2696" s="209" t="s">
        <v>3184</v>
      </c>
      <c r="B2696" s="197" t="s">
        <v>3194</v>
      </c>
      <c r="C2696" s="196" t="s">
        <v>3199</v>
      </c>
      <c r="D2696" s="196">
        <v>95.6</v>
      </c>
      <c r="E2696" s="196">
        <v>31.42</v>
      </c>
    </row>
    <row r="2697" spans="1:5" ht="15" customHeight="1">
      <c r="A2697" s="209" t="s">
        <v>3184</v>
      </c>
      <c r="B2697" s="197" t="s">
        <v>3194</v>
      </c>
      <c r="C2697" s="196" t="s">
        <v>3200</v>
      </c>
      <c r="D2697" s="196">
        <v>97.57</v>
      </c>
      <c r="E2697" s="196">
        <v>30.65</v>
      </c>
    </row>
    <row r="2698" spans="1:5" ht="15" customHeight="1">
      <c r="A2698" s="209" t="s">
        <v>3184</v>
      </c>
      <c r="B2698" s="197" t="s">
        <v>3194</v>
      </c>
      <c r="C2698" s="196" t="s">
        <v>3201</v>
      </c>
      <c r="D2698" s="196">
        <v>96.92</v>
      </c>
      <c r="E2698" s="196">
        <v>30.05</v>
      </c>
    </row>
    <row r="2699" spans="1:5" ht="15" customHeight="1">
      <c r="A2699" s="209" t="s">
        <v>3184</v>
      </c>
      <c r="B2699" s="197" t="s">
        <v>3194</v>
      </c>
      <c r="C2699" s="196" t="s">
        <v>3202</v>
      </c>
      <c r="D2699" s="196">
        <v>97.85</v>
      </c>
      <c r="E2699" s="196">
        <v>29.67</v>
      </c>
    </row>
    <row r="2700" spans="1:5" ht="15" customHeight="1">
      <c r="A2700" s="209" t="s">
        <v>3184</v>
      </c>
      <c r="B2700" s="197" t="s">
        <v>3194</v>
      </c>
      <c r="C2700" s="196" t="s">
        <v>3203</v>
      </c>
      <c r="D2700" s="196">
        <v>98.6</v>
      </c>
      <c r="E2700" s="196">
        <v>29.68</v>
      </c>
    </row>
    <row r="2701" spans="1:5" ht="15" customHeight="1">
      <c r="A2701" s="209" t="s">
        <v>3184</v>
      </c>
      <c r="B2701" s="197" t="s">
        <v>3194</v>
      </c>
      <c r="C2701" s="196" t="s">
        <v>3204</v>
      </c>
      <c r="D2701" s="196">
        <v>95.83</v>
      </c>
      <c r="E2701" s="196">
        <v>30.75</v>
      </c>
    </row>
    <row r="2702" spans="1:5" ht="15" customHeight="1">
      <c r="A2702" s="209" t="s">
        <v>3184</v>
      </c>
      <c r="B2702" s="197" t="s">
        <v>3194</v>
      </c>
      <c r="C2702" s="196" t="s">
        <v>3205</v>
      </c>
      <c r="D2702" s="196">
        <v>94.7</v>
      </c>
      <c r="E2702" s="196">
        <v>30.93</v>
      </c>
    </row>
    <row r="2703" spans="1:5" ht="15" customHeight="1">
      <c r="A2703" s="209" t="s">
        <v>3184</v>
      </c>
      <c r="B2703" s="197" t="s">
        <v>3206</v>
      </c>
      <c r="C2703" s="196" t="s">
        <v>3206</v>
      </c>
      <c r="D2703" s="196">
        <v>91.77</v>
      </c>
      <c r="E2703" s="196">
        <v>29.23</v>
      </c>
    </row>
    <row r="2704" spans="1:5" ht="15" customHeight="1">
      <c r="A2704" s="209" t="s">
        <v>3184</v>
      </c>
      <c r="B2704" s="197" t="s">
        <v>3206</v>
      </c>
      <c r="C2704" s="196" t="s">
        <v>3207</v>
      </c>
      <c r="D2704" s="196">
        <v>91.77</v>
      </c>
      <c r="E2704" s="196">
        <v>29.23</v>
      </c>
    </row>
    <row r="2705" spans="1:5" ht="15" customHeight="1">
      <c r="A2705" s="209" t="s">
        <v>3184</v>
      </c>
      <c r="B2705" s="197" t="s">
        <v>3206</v>
      </c>
      <c r="C2705" s="196" t="s">
        <v>3208</v>
      </c>
      <c r="D2705" s="196">
        <v>91.33</v>
      </c>
      <c r="E2705" s="196">
        <v>29.25</v>
      </c>
    </row>
    <row r="2706" spans="1:5" ht="15" customHeight="1">
      <c r="A2706" s="209" t="s">
        <v>3184</v>
      </c>
      <c r="B2706" s="197" t="s">
        <v>3206</v>
      </c>
      <c r="C2706" s="196" t="s">
        <v>3209</v>
      </c>
      <c r="D2706" s="196">
        <v>90.98</v>
      </c>
      <c r="E2706" s="196">
        <v>29.3</v>
      </c>
    </row>
    <row r="2707" spans="1:5" ht="15" customHeight="1">
      <c r="A2707" s="209" t="s">
        <v>3184</v>
      </c>
      <c r="B2707" s="197" t="s">
        <v>3206</v>
      </c>
      <c r="C2707" s="196" t="s">
        <v>3210</v>
      </c>
      <c r="D2707" s="196">
        <v>92.02</v>
      </c>
      <c r="E2707" s="196">
        <v>29.27</v>
      </c>
    </row>
    <row r="2708" spans="1:5" ht="15" customHeight="1">
      <c r="A2708" s="209" t="s">
        <v>3184</v>
      </c>
      <c r="B2708" s="197" t="s">
        <v>3206</v>
      </c>
      <c r="C2708" s="196" t="s">
        <v>3211</v>
      </c>
      <c r="D2708" s="196">
        <v>91.68</v>
      </c>
      <c r="E2708" s="196">
        <v>29.03</v>
      </c>
    </row>
    <row r="2709" spans="1:5" ht="15" customHeight="1">
      <c r="A2709" s="209" t="s">
        <v>3184</v>
      </c>
      <c r="B2709" s="197" t="s">
        <v>3206</v>
      </c>
      <c r="C2709" s="196" t="s">
        <v>3212</v>
      </c>
      <c r="D2709" s="196">
        <v>92.2</v>
      </c>
      <c r="E2709" s="196">
        <v>29.07</v>
      </c>
    </row>
    <row r="2710" spans="1:5" ht="15" customHeight="1">
      <c r="A2710" s="209" t="s">
        <v>3184</v>
      </c>
      <c r="B2710" s="197" t="s">
        <v>3206</v>
      </c>
      <c r="C2710" s="196" t="s">
        <v>3213</v>
      </c>
      <c r="D2710" s="196">
        <v>91.43</v>
      </c>
      <c r="E2710" s="196">
        <v>28.43</v>
      </c>
    </row>
    <row r="2711" spans="1:5" ht="15" customHeight="1">
      <c r="A2711" s="209" t="s">
        <v>3184</v>
      </c>
      <c r="B2711" s="197" t="s">
        <v>3206</v>
      </c>
      <c r="C2711" s="196" t="s">
        <v>3214</v>
      </c>
      <c r="D2711" s="196">
        <v>90.87</v>
      </c>
      <c r="E2711" s="196">
        <v>28.38</v>
      </c>
    </row>
    <row r="2712" spans="1:5" ht="15" customHeight="1">
      <c r="A2712" s="209" t="s">
        <v>3184</v>
      </c>
      <c r="B2712" s="197" t="s">
        <v>3206</v>
      </c>
      <c r="C2712" s="196" t="s">
        <v>3215</v>
      </c>
      <c r="D2712" s="196">
        <v>92.58</v>
      </c>
      <c r="E2712" s="196">
        <v>29.15</v>
      </c>
    </row>
    <row r="2713" spans="1:5" ht="15" customHeight="1">
      <c r="A2713" s="209" t="s">
        <v>3184</v>
      </c>
      <c r="B2713" s="197" t="s">
        <v>3206</v>
      </c>
      <c r="C2713" s="196" t="s">
        <v>3216</v>
      </c>
      <c r="D2713" s="196">
        <v>92.47</v>
      </c>
      <c r="E2713" s="196">
        <v>28.42</v>
      </c>
    </row>
    <row r="2714" spans="1:5" ht="15" customHeight="1">
      <c r="A2714" s="209" t="s">
        <v>3184</v>
      </c>
      <c r="B2714" s="197" t="s">
        <v>3206</v>
      </c>
      <c r="C2714" s="196" t="s">
        <v>3217</v>
      </c>
      <c r="D2714" s="196">
        <v>91.95</v>
      </c>
      <c r="E2714" s="196">
        <v>28</v>
      </c>
    </row>
    <row r="2715" spans="1:5" ht="15" customHeight="1">
      <c r="A2715" s="209" t="s">
        <v>3184</v>
      </c>
      <c r="B2715" s="197" t="s">
        <v>3206</v>
      </c>
      <c r="C2715" s="196" t="s">
        <v>3218</v>
      </c>
      <c r="D2715" s="196">
        <v>90.4</v>
      </c>
      <c r="E2715" s="196">
        <v>28.97</v>
      </c>
    </row>
    <row r="2716" spans="1:5" ht="15" customHeight="1">
      <c r="A2716" s="209" t="s">
        <v>3184</v>
      </c>
      <c r="B2716" s="197" t="s">
        <v>3219</v>
      </c>
      <c r="C2716" s="196" t="s">
        <v>3219</v>
      </c>
      <c r="D2716" s="196">
        <v>88.88</v>
      </c>
      <c r="E2716" s="196">
        <v>29.27</v>
      </c>
    </row>
    <row r="2717" spans="1:5" ht="15" customHeight="1">
      <c r="A2717" s="209" t="s">
        <v>3184</v>
      </c>
      <c r="B2717" s="197" t="s">
        <v>3219</v>
      </c>
      <c r="C2717" s="196" t="s">
        <v>3220</v>
      </c>
      <c r="D2717" s="196">
        <v>88.88</v>
      </c>
      <c r="E2717" s="196">
        <v>29.27</v>
      </c>
    </row>
    <row r="2718" spans="1:5" ht="15" customHeight="1">
      <c r="A2718" s="209" t="s">
        <v>3184</v>
      </c>
      <c r="B2718" s="197" t="s">
        <v>3219</v>
      </c>
      <c r="C2718" s="196" t="s">
        <v>3221</v>
      </c>
      <c r="D2718" s="196">
        <v>89.1</v>
      </c>
      <c r="E2718" s="196">
        <v>29.68</v>
      </c>
    </row>
    <row r="2719" spans="1:5" ht="15" customHeight="1">
      <c r="A2719" s="209" t="s">
        <v>3184</v>
      </c>
      <c r="B2719" s="197" t="s">
        <v>3219</v>
      </c>
      <c r="C2719" s="196" t="s">
        <v>3222</v>
      </c>
      <c r="D2719" s="196">
        <v>89.6</v>
      </c>
      <c r="E2719" s="196">
        <v>28.92</v>
      </c>
    </row>
    <row r="2720" spans="1:5" ht="15" customHeight="1">
      <c r="A2720" s="209" t="s">
        <v>3184</v>
      </c>
      <c r="B2720" s="197" t="s">
        <v>3219</v>
      </c>
      <c r="C2720" s="196" t="s">
        <v>3223</v>
      </c>
      <c r="D2720" s="196">
        <v>87.12</v>
      </c>
      <c r="E2720" s="196">
        <v>28.67</v>
      </c>
    </row>
    <row r="2721" spans="1:5" ht="15" customHeight="1">
      <c r="A2721" s="209" t="s">
        <v>3184</v>
      </c>
      <c r="B2721" s="197" t="s">
        <v>3219</v>
      </c>
      <c r="C2721" s="196" t="s">
        <v>3224</v>
      </c>
      <c r="D2721" s="196">
        <v>88.02</v>
      </c>
      <c r="E2721" s="196">
        <v>28.9</v>
      </c>
    </row>
    <row r="2722" spans="1:5" ht="15" customHeight="1">
      <c r="A2722" s="209" t="s">
        <v>3184</v>
      </c>
      <c r="B2722" s="197" t="s">
        <v>3219</v>
      </c>
      <c r="C2722" s="196" t="s">
        <v>3225</v>
      </c>
      <c r="D2722" s="196">
        <v>87.63</v>
      </c>
      <c r="E2722" s="196">
        <v>29.08</v>
      </c>
    </row>
    <row r="2723" spans="1:5" ht="15" customHeight="1">
      <c r="A2723" s="209" t="s">
        <v>3184</v>
      </c>
      <c r="B2723" s="197" t="s">
        <v>3219</v>
      </c>
      <c r="C2723" s="196" t="s">
        <v>3226</v>
      </c>
      <c r="D2723" s="196">
        <v>87.23</v>
      </c>
      <c r="E2723" s="196">
        <v>29.3</v>
      </c>
    </row>
    <row r="2724" spans="1:5" ht="15" customHeight="1">
      <c r="A2724" s="209" t="s">
        <v>3184</v>
      </c>
      <c r="B2724" s="197" t="s">
        <v>3219</v>
      </c>
      <c r="C2724" s="196" t="s">
        <v>3227</v>
      </c>
      <c r="D2724" s="196">
        <v>88.27</v>
      </c>
      <c r="E2724" s="196">
        <v>29.43</v>
      </c>
    </row>
    <row r="2725" spans="1:5" ht="15" customHeight="1">
      <c r="A2725" s="209" t="s">
        <v>3184</v>
      </c>
      <c r="B2725" s="197" t="s">
        <v>3219</v>
      </c>
      <c r="C2725" s="196" t="s">
        <v>3228</v>
      </c>
      <c r="D2725" s="196">
        <v>89.27</v>
      </c>
      <c r="E2725" s="196">
        <v>29.12</v>
      </c>
    </row>
    <row r="2726" spans="1:5" ht="15" customHeight="1">
      <c r="A2726" s="209" t="s">
        <v>3184</v>
      </c>
      <c r="B2726" s="197" t="s">
        <v>3219</v>
      </c>
      <c r="C2726" s="196" t="s">
        <v>3229</v>
      </c>
      <c r="D2726" s="196">
        <v>89.83</v>
      </c>
      <c r="E2726" s="196">
        <v>29.23</v>
      </c>
    </row>
    <row r="2727" spans="1:5" ht="15" customHeight="1">
      <c r="A2727" s="209" t="s">
        <v>3184</v>
      </c>
      <c r="B2727" s="197" t="s">
        <v>3219</v>
      </c>
      <c r="C2727" s="196" t="s">
        <v>3230</v>
      </c>
      <c r="D2727" s="196">
        <v>89.68</v>
      </c>
      <c r="E2727" s="196">
        <v>28.57</v>
      </c>
    </row>
    <row r="2728" spans="1:5" ht="15" customHeight="1">
      <c r="A2728" s="209" t="s">
        <v>3184</v>
      </c>
      <c r="B2728" s="197" t="s">
        <v>3219</v>
      </c>
      <c r="C2728" s="196" t="s">
        <v>3231</v>
      </c>
      <c r="D2728" s="196">
        <v>87.77</v>
      </c>
      <c r="E2728" s="196">
        <v>28.37</v>
      </c>
    </row>
    <row r="2729" spans="1:5" ht="15" customHeight="1">
      <c r="A2729" s="209" t="s">
        <v>3184</v>
      </c>
      <c r="B2729" s="197" t="s">
        <v>3219</v>
      </c>
      <c r="C2729" s="196" t="s">
        <v>3232</v>
      </c>
      <c r="D2729" s="196">
        <v>84.03</v>
      </c>
      <c r="E2729" s="196">
        <v>29.77</v>
      </c>
    </row>
    <row r="2730" spans="1:5" ht="15" customHeight="1">
      <c r="A2730" s="209" t="s">
        <v>3184</v>
      </c>
      <c r="B2730" s="197" t="s">
        <v>3219</v>
      </c>
      <c r="C2730" s="196" t="s">
        <v>3233</v>
      </c>
      <c r="D2730" s="196">
        <v>88.9</v>
      </c>
      <c r="E2730" s="196">
        <v>27.48</v>
      </c>
    </row>
    <row r="2731" spans="1:5" ht="15" customHeight="1">
      <c r="A2731" s="209" t="s">
        <v>3184</v>
      </c>
      <c r="B2731" s="197" t="s">
        <v>3219</v>
      </c>
      <c r="C2731" s="196" t="s">
        <v>3234</v>
      </c>
      <c r="D2731" s="196">
        <v>85.3</v>
      </c>
      <c r="E2731" s="196">
        <v>28.85</v>
      </c>
    </row>
    <row r="2732" spans="1:5" ht="15" customHeight="1">
      <c r="A2732" s="209" t="s">
        <v>3184</v>
      </c>
      <c r="B2732" s="197" t="s">
        <v>3219</v>
      </c>
      <c r="C2732" s="196" t="s">
        <v>3235</v>
      </c>
      <c r="D2732" s="196">
        <v>85.98</v>
      </c>
      <c r="E2732" s="196">
        <v>28.17</v>
      </c>
    </row>
    <row r="2733" spans="1:5" ht="15" customHeight="1">
      <c r="A2733" s="209" t="s">
        <v>3184</v>
      </c>
      <c r="B2733" s="197" t="s">
        <v>3219</v>
      </c>
      <c r="C2733" s="196" t="s">
        <v>3236</v>
      </c>
      <c r="D2733" s="196">
        <v>85.23</v>
      </c>
      <c r="E2733" s="196">
        <v>29.33</v>
      </c>
    </row>
    <row r="2734" spans="1:5" ht="15" customHeight="1">
      <c r="A2734" s="209" t="s">
        <v>3184</v>
      </c>
      <c r="B2734" s="197" t="s">
        <v>3219</v>
      </c>
      <c r="C2734" s="196" t="s">
        <v>3237</v>
      </c>
      <c r="D2734" s="196">
        <v>88.52</v>
      </c>
      <c r="E2734" s="196">
        <v>28.28</v>
      </c>
    </row>
    <row r="2735" spans="1:5" ht="15" customHeight="1">
      <c r="A2735" s="209" t="s">
        <v>3184</v>
      </c>
      <c r="B2735" s="197" t="s">
        <v>3238</v>
      </c>
      <c r="C2735" s="196" t="s">
        <v>3238</v>
      </c>
      <c r="D2735" s="196">
        <v>92.07</v>
      </c>
      <c r="E2735" s="196">
        <v>31.48</v>
      </c>
    </row>
    <row r="2736" spans="1:5" ht="15" customHeight="1">
      <c r="A2736" s="209" t="s">
        <v>3184</v>
      </c>
      <c r="B2736" s="197" t="s">
        <v>3238</v>
      </c>
      <c r="C2736" s="196" t="s">
        <v>3239</v>
      </c>
      <c r="D2736" s="196">
        <v>92.07</v>
      </c>
      <c r="E2736" s="196">
        <v>31.48</v>
      </c>
    </row>
    <row r="2737" spans="1:5" ht="15" customHeight="1">
      <c r="A2737" s="209" t="s">
        <v>3184</v>
      </c>
      <c r="B2737" s="197" t="s">
        <v>3238</v>
      </c>
      <c r="C2737" s="196" t="s">
        <v>3240</v>
      </c>
      <c r="D2737" s="196">
        <v>93.25</v>
      </c>
      <c r="E2737" s="196">
        <v>30.65</v>
      </c>
    </row>
    <row r="2738" spans="1:5" ht="15" customHeight="1">
      <c r="A2738" s="209" t="s">
        <v>3184</v>
      </c>
      <c r="B2738" s="197" t="s">
        <v>3238</v>
      </c>
      <c r="C2738" s="196" t="s">
        <v>3241</v>
      </c>
      <c r="D2738" s="196">
        <v>93.68</v>
      </c>
      <c r="E2738" s="196">
        <v>31.48</v>
      </c>
    </row>
    <row r="2739" spans="1:5" ht="15" customHeight="1">
      <c r="A2739" s="209" t="s">
        <v>3184</v>
      </c>
      <c r="B2739" s="197" t="s">
        <v>3238</v>
      </c>
      <c r="C2739" s="196" t="s">
        <v>3242</v>
      </c>
      <c r="D2739" s="196">
        <v>92.3</v>
      </c>
      <c r="E2739" s="196">
        <v>32.119999999999997</v>
      </c>
    </row>
    <row r="2740" spans="1:5" ht="15" customHeight="1">
      <c r="A2740" s="209" t="s">
        <v>3184</v>
      </c>
      <c r="B2740" s="197" t="s">
        <v>3238</v>
      </c>
      <c r="C2740" s="196" t="s">
        <v>3243</v>
      </c>
      <c r="D2740" s="196">
        <v>91.68</v>
      </c>
      <c r="E2740" s="196">
        <v>32.270000000000003</v>
      </c>
    </row>
    <row r="2741" spans="1:5" ht="15" customHeight="1">
      <c r="A2741" s="209" t="s">
        <v>3184</v>
      </c>
      <c r="B2741" s="197" t="s">
        <v>3238</v>
      </c>
      <c r="C2741" s="196" t="s">
        <v>3244</v>
      </c>
      <c r="D2741" s="196">
        <v>88.7</v>
      </c>
      <c r="E2741" s="196">
        <v>30.93</v>
      </c>
    </row>
    <row r="2742" spans="1:5" ht="15" customHeight="1">
      <c r="A2742" s="209" t="s">
        <v>3184</v>
      </c>
      <c r="B2742" s="197" t="s">
        <v>3238</v>
      </c>
      <c r="C2742" s="196" t="s">
        <v>3245</v>
      </c>
      <c r="D2742" s="196">
        <v>93.78</v>
      </c>
      <c r="E2742" s="196">
        <v>31.88</v>
      </c>
    </row>
    <row r="2743" spans="1:5" ht="15" customHeight="1">
      <c r="A2743" s="209" t="s">
        <v>3184</v>
      </c>
      <c r="B2743" s="197" t="s">
        <v>3238</v>
      </c>
      <c r="C2743" s="196" t="s">
        <v>3246</v>
      </c>
      <c r="D2743" s="196">
        <v>90.02</v>
      </c>
      <c r="E2743" s="196">
        <v>31.37</v>
      </c>
    </row>
    <row r="2744" spans="1:5" ht="15" customHeight="1">
      <c r="A2744" s="209" t="s">
        <v>3184</v>
      </c>
      <c r="B2744" s="197" t="s">
        <v>3238</v>
      </c>
      <c r="C2744" s="196" t="s">
        <v>3247</v>
      </c>
      <c r="D2744" s="196">
        <v>94.03</v>
      </c>
      <c r="E2744" s="196">
        <v>31.93</v>
      </c>
    </row>
    <row r="2745" spans="1:5" ht="15" customHeight="1">
      <c r="A2745" s="209" t="s">
        <v>3184</v>
      </c>
      <c r="B2745" s="197" t="s">
        <v>3238</v>
      </c>
      <c r="C2745" s="196" t="s">
        <v>3248</v>
      </c>
      <c r="D2745" s="196">
        <v>87.23</v>
      </c>
      <c r="E2745" s="196">
        <v>31.78</v>
      </c>
    </row>
    <row r="2746" spans="1:5" ht="15" customHeight="1">
      <c r="A2746" s="209" t="s">
        <v>3184</v>
      </c>
      <c r="B2746" s="197" t="s">
        <v>3249</v>
      </c>
      <c r="C2746" s="196" t="s">
        <v>3249</v>
      </c>
      <c r="D2746" s="196">
        <v>80.099999999999994</v>
      </c>
      <c r="E2746" s="196">
        <v>32.5</v>
      </c>
    </row>
    <row r="2747" spans="1:5" ht="15" customHeight="1">
      <c r="A2747" s="209" t="s">
        <v>3184</v>
      </c>
      <c r="B2747" s="197" t="s">
        <v>3249</v>
      </c>
      <c r="C2747" s="196" t="s">
        <v>3250</v>
      </c>
      <c r="D2747" s="196">
        <v>81.17</v>
      </c>
      <c r="E2747" s="196">
        <v>30.3</v>
      </c>
    </row>
    <row r="2748" spans="1:5" ht="15" customHeight="1">
      <c r="A2748" s="209" t="s">
        <v>3184</v>
      </c>
      <c r="B2748" s="197" t="s">
        <v>3249</v>
      </c>
      <c r="C2748" s="196" t="s">
        <v>3251</v>
      </c>
      <c r="D2748" s="196">
        <v>79.8</v>
      </c>
      <c r="E2748" s="196">
        <v>31.48</v>
      </c>
    </row>
    <row r="2749" spans="1:5" ht="15" customHeight="1">
      <c r="A2749" s="209" t="s">
        <v>3184</v>
      </c>
      <c r="B2749" s="197" t="s">
        <v>3249</v>
      </c>
      <c r="C2749" s="196" t="s">
        <v>3252</v>
      </c>
      <c r="D2749" s="196">
        <v>80.099999999999994</v>
      </c>
      <c r="E2749" s="196">
        <v>32.5</v>
      </c>
    </row>
    <row r="2750" spans="1:5" ht="15" customHeight="1">
      <c r="A2750" s="209" t="s">
        <v>3184</v>
      </c>
      <c r="B2750" s="197" t="s">
        <v>3249</v>
      </c>
      <c r="C2750" s="196" t="s">
        <v>3253</v>
      </c>
      <c r="D2750" s="196">
        <v>79.72</v>
      </c>
      <c r="E2750" s="196">
        <v>33.380000000000003</v>
      </c>
    </row>
    <row r="2751" spans="1:5" ht="15" customHeight="1">
      <c r="A2751" s="209" t="s">
        <v>3184</v>
      </c>
      <c r="B2751" s="197" t="s">
        <v>3249</v>
      </c>
      <c r="C2751" s="196" t="s">
        <v>3254</v>
      </c>
      <c r="D2751" s="196">
        <v>81.12</v>
      </c>
      <c r="E2751" s="196">
        <v>32.4</v>
      </c>
    </row>
    <row r="2752" spans="1:5" ht="15" customHeight="1">
      <c r="A2752" s="209" t="s">
        <v>3184</v>
      </c>
      <c r="B2752" s="197" t="s">
        <v>3249</v>
      </c>
      <c r="C2752" s="196" t="s">
        <v>3255</v>
      </c>
      <c r="D2752" s="196">
        <v>84.07</v>
      </c>
      <c r="E2752" s="196">
        <v>32.299999999999997</v>
      </c>
    </row>
    <row r="2753" spans="1:5" ht="15" customHeight="1">
      <c r="A2753" s="209" t="s">
        <v>3184</v>
      </c>
      <c r="B2753" s="197" t="s">
        <v>3249</v>
      </c>
      <c r="C2753" s="196" t="s">
        <v>3256</v>
      </c>
      <c r="D2753" s="196">
        <v>85.17</v>
      </c>
      <c r="E2753" s="196">
        <v>31.02</v>
      </c>
    </row>
    <row r="2754" spans="1:5" ht="15" customHeight="1">
      <c r="A2754" s="209" t="s">
        <v>3184</v>
      </c>
      <c r="B2754" s="197" t="s">
        <v>3257</v>
      </c>
      <c r="C2754" s="196" t="s">
        <v>3257</v>
      </c>
      <c r="D2754" s="196">
        <v>94.37</v>
      </c>
      <c r="E2754" s="196">
        <v>29.68</v>
      </c>
    </row>
    <row r="2755" spans="1:5" ht="15" customHeight="1">
      <c r="A2755" s="209" t="s">
        <v>3184</v>
      </c>
      <c r="B2755" s="197" t="s">
        <v>3257</v>
      </c>
      <c r="C2755" s="196" t="s">
        <v>3258</v>
      </c>
      <c r="D2755" s="196">
        <v>94.37</v>
      </c>
      <c r="E2755" s="196">
        <v>29.68</v>
      </c>
    </row>
    <row r="2756" spans="1:5" ht="15" customHeight="1">
      <c r="A2756" s="209" t="s">
        <v>3184</v>
      </c>
      <c r="B2756" s="197" t="s">
        <v>3257</v>
      </c>
      <c r="C2756" s="196" t="s">
        <v>3259</v>
      </c>
      <c r="D2756" s="196">
        <v>93.25</v>
      </c>
      <c r="E2756" s="196">
        <v>29.88</v>
      </c>
    </row>
    <row r="2757" spans="1:5" ht="15" customHeight="1">
      <c r="A2757" s="209" t="s">
        <v>3184</v>
      </c>
      <c r="B2757" s="197" t="s">
        <v>3257</v>
      </c>
      <c r="C2757" s="196" t="s">
        <v>3260</v>
      </c>
      <c r="D2757" s="196">
        <v>94.22</v>
      </c>
      <c r="E2757" s="196">
        <v>29.22</v>
      </c>
    </row>
    <row r="2758" spans="1:5" ht="15" customHeight="1">
      <c r="A2758" s="209" t="s">
        <v>3184</v>
      </c>
      <c r="B2758" s="197" t="s">
        <v>3257</v>
      </c>
      <c r="C2758" s="196" t="s">
        <v>3261</v>
      </c>
      <c r="D2758" s="196">
        <v>95.33</v>
      </c>
      <c r="E2758" s="196">
        <v>29.33</v>
      </c>
    </row>
    <row r="2759" spans="1:5" ht="15" customHeight="1">
      <c r="A2759" s="209" t="s">
        <v>3184</v>
      </c>
      <c r="B2759" s="197" t="s">
        <v>3257</v>
      </c>
      <c r="C2759" s="196" t="s">
        <v>3262</v>
      </c>
      <c r="D2759" s="196">
        <v>95.77</v>
      </c>
      <c r="E2759" s="196">
        <v>29.87</v>
      </c>
    </row>
    <row r="2760" spans="1:5" ht="15" customHeight="1">
      <c r="A2760" s="209" t="s">
        <v>3184</v>
      </c>
      <c r="B2760" s="197" t="s">
        <v>3257</v>
      </c>
      <c r="C2760" s="196" t="s">
        <v>3263</v>
      </c>
      <c r="D2760" s="196">
        <v>97.47</v>
      </c>
      <c r="E2760" s="196">
        <v>28.67</v>
      </c>
    </row>
    <row r="2761" spans="1:5" ht="15" customHeight="1">
      <c r="A2761" s="209" t="s">
        <v>3184</v>
      </c>
      <c r="B2761" s="197" t="s">
        <v>3257</v>
      </c>
      <c r="C2761" s="196" t="s">
        <v>3264</v>
      </c>
      <c r="D2761" s="196">
        <v>93.07</v>
      </c>
      <c r="E2761" s="196">
        <v>29.05</v>
      </c>
    </row>
    <row r="2762" spans="1:5" ht="15" customHeight="1">
      <c r="A2762" s="199" t="s">
        <v>3265</v>
      </c>
      <c r="B2762" s="197" t="s">
        <v>3266</v>
      </c>
      <c r="C2762" s="196" t="s">
        <v>3266</v>
      </c>
      <c r="D2762" s="196">
        <v>108.93</v>
      </c>
      <c r="E2762" s="196">
        <v>34.270000000000003</v>
      </c>
    </row>
    <row r="2763" spans="1:5" ht="15" customHeight="1">
      <c r="A2763" s="199" t="s">
        <v>3265</v>
      </c>
      <c r="B2763" s="197" t="s">
        <v>3266</v>
      </c>
      <c r="C2763" s="196" t="s">
        <v>912</v>
      </c>
      <c r="D2763" s="196">
        <v>108.95</v>
      </c>
      <c r="E2763" s="196">
        <v>34.270000000000003</v>
      </c>
    </row>
    <row r="2764" spans="1:5" ht="15" customHeight="1">
      <c r="A2764" s="199" t="s">
        <v>3265</v>
      </c>
      <c r="B2764" s="197" t="s">
        <v>3266</v>
      </c>
      <c r="C2764" s="196" t="s">
        <v>3267</v>
      </c>
      <c r="D2764" s="196">
        <v>108.93</v>
      </c>
      <c r="E2764" s="196">
        <v>34.229999999999997</v>
      </c>
    </row>
    <row r="2765" spans="1:5" ht="15" customHeight="1">
      <c r="A2765" s="199" t="s">
        <v>3265</v>
      </c>
      <c r="B2765" s="197" t="s">
        <v>3266</v>
      </c>
      <c r="C2765" s="196" t="s">
        <v>3268</v>
      </c>
      <c r="D2765" s="196">
        <v>108.93</v>
      </c>
      <c r="E2765" s="196">
        <v>34.270000000000003</v>
      </c>
    </row>
    <row r="2766" spans="1:5" ht="15" customHeight="1">
      <c r="A2766" s="199" t="s">
        <v>3265</v>
      </c>
      <c r="B2766" s="197" t="s">
        <v>3266</v>
      </c>
      <c r="C2766" s="196" t="s">
        <v>3269</v>
      </c>
      <c r="D2766" s="196">
        <v>109.07</v>
      </c>
      <c r="E2766" s="196">
        <v>34.270000000000003</v>
      </c>
    </row>
    <row r="2767" spans="1:5" ht="15" customHeight="1">
      <c r="A2767" s="199" t="s">
        <v>3265</v>
      </c>
      <c r="B2767" s="197" t="s">
        <v>3266</v>
      </c>
      <c r="C2767" s="196" t="s">
        <v>3270</v>
      </c>
      <c r="D2767" s="196">
        <v>108.93</v>
      </c>
      <c r="E2767" s="196">
        <v>34.28</v>
      </c>
    </row>
    <row r="2768" spans="1:5" ht="15" customHeight="1">
      <c r="A2768" s="199" t="s">
        <v>3265</v>
      </c>
      <c r="B2768" s="197" t="s">
        <v>3266</v>
      </c>
      <c r="C2768" s="196" t="s">
        <v>3271</v>
      </c>
      <c r="D2768" s="196">
        <v>108.95</v>
      </c>
      <c r="E2768" s="196">
        <v>34.22</v>
      </c>
    </row>
    <row r="2769" spans="1:5" ht="15" customHeight="1">
      <c r="A2769" s="199" t="s">
        <v>3265</v>
      </c>
      <c r="B2769" s="197" t="s">
        <v>3266</v>
      </c>
      <c r="C2769" s="196" t="s">
        <v>3272</v>
      </c>
      <c r="D2769" s="196">
        <v>109.23</v>
      </c>
      <c r="E2769" s="196">
        <v>34.65</v>
      </c>
    </row>
    <row r="2770" spans="1:5" ht="15" customHeight="1">
      <c r="A2770" s="199" t="s">
        <v>3265</v>
      </c>
      <c r="B2770" s="197" t="s">
        <v>3266</v>
      </c>
      <c r="C2770" s="196" t="s">
        <v>3273</v>
      </c>
      <c r="D2770" s="196">
        <v>109.22</v>
      </c>
      <c r="E2770" s="196">
        <v>34.369999999999997</v>
      </c>
    </row>
    <row r="2771" spans="1:5" ht="15" customHeight="1">
      <c r="A2771" s="199" t="s">
        <v>3265</v>
      </c>
      <c r="B2771" s="197" t="s">
        <v>3266</v>
      </c>
      <c r="C2771" s="196" t="s">
        <v>610</v>
      </c>
      <c r="D2771" s="196">
        <v>108.93</v>
      </c>
      <c r="E2771" s="196">
        <v>34.17</v>
      </c>
    </row>
    <row r="2772" spans="1:5" ht="15" customHeight="1">
      <c r="A2772" s="199" t="s">
        <v>3265</v>
      </c>
      <c r="B2772" s="197" t="s">
        <v>3266</v>
      </c>
      <c r="C2772" s="196" t="s">
        <v>3274</v>
      </c>
      <c r="D2772" s="196">
        <v>109.32</v>
      </c>
      <c r="E2772" s="196">
        <v>34.15</v>
      </c>
    </row>
    <row r="2773" spans="1:5" ht="15" customHeight="1">
      <c r="A2773" s="199" t="s">
        <v>3265</v>
      </c>
      <c r="B2773" s="197" t="s">
        <v>3266</v>
      </c>
      <c r="C2773" s="196" t="s">
        <v>3275</v>
      </c>
      <c r="D2773" s="196">
        <v>108.2</v>
      </c>
      <c r="E2773" s="196">
        <v>34.17</v>
      </c>
    </row>
    <row r="2774" spans="1:5" ht="15" customHeight="1">
      <c r="A2774" s="199" t="s">
        <v>3265</v>
      </c>
      <c r="B2774" s="197" t="s">
        <v>3266</v>
      </c>
      <c r="C2774" s="196" t="s">
        <v>3276</v>
      </c>
      <c r="D2774" s="196">
        <v>108.6</v>
      </c>
      <c r="E2774" s="196">
        <v>34.1</v>
      </c>
    </row>
    <row r="2775" spans="1:5" ht="15" customHeight="1">
      <c r="A2775" s="199" t="s">
        <v>3265</v>
      </c>
      <c r="B2775" s="197" t="s">
        <v>3266</v>
      </c>
      <c r="C2775" s="196" t="s">
        <v>3277</v>
      </c>
      <c r="D2775" s="196">
        <v>109.08</v>
      </c>
      <c r="E2775" s="196">
        <v>34.53</v>
      </c>
    </row>
    <row r="2776" spans="1:5" ht="15" customHeight="1">
      <c r="A2776" s="199" t="s">
        <v>3265</v>
      </c>
      <c r="B2776" s="197" t="s">
        <v>3278</v>
      </c>
      <c r="C2776" s="196" t="s">
        <v>3278</v>
      </c>
      <c r="D2776" s="196">
        <v>108.93</v>
      </c>
      <c r="E2776" s="196">
        <v>34.9</v>
      </c>
    </row>
    <row r="2777" spans="1:5" ht="15" customHeight="1">
      <c r="A2777" s="199" t="s">
        <v>3265</v>
      </c>
      <c r="B2777" s="197" t="s">
        <v>3278</v>
      </c>
      <c r="C2777" s="196" t="s">
        <v>3279</v>
      </c>
      <c r="D2777" s="196">
        <v>109.07</v>
      </c>
      <c r="E2777" s="196">
        <v>35.07</v>
      </c>
    </row>
    <row r="2778" spans="1:5" ht="15" customHeight="1">
      <c r="A2778" s="199" t="s">
        <v>3265</v>
      </c>
      <c r="B2778" s="197" t="s">
        <v>3278</v>
      </c>
      <c r="C2778" s="196" t="s">
        <v>3280</v>
      </c>
      <c r="D2778" s="196">
        <v>109.1</v>
      </c>
      <c r="E2778" s="196">
        <v>35.1</v>
      </c>
    </row>
    <row r="2779" spans="1:5" ht="15" customHeight="1">
      <c r="A2779" s="199" t="s">
        <v>3265</v>
      </c>
      <c r="B2779" s="197" t="s">
        <v>3278</v>
      </c>
      <c r="C2779" s="196" t="s">
        <v>3281</v>
      </c>
      <c r="D2779" s="196">
        <v>108.98</v>
      </c>
      <c r="E2779" s="196">
        <v>34.92</v>
      </c>
    </row>
    <row r="2780" spans="1:5" ht="15" customHeight="1">
      <c r="A2780" s="199" t="s">
        <v>3265</v>
      </c>
      <c r="B2780" s="197" t="s">
        <v>3278</v>
      </c>
      <c r="C2780" s="196" t="s">
        <v>3282</v>
      </c>
      <c r="D2780" s="196">
        <v>109.12</v>
      </c>
      <c r="E2780" s="196">
        <v>35.4</v>
      </c>
    </row>
    <row r="2781" spans="1:5" ht="15" customHeight="1">
      <c r="A2781" s="199" t="s">
        <v>3265</v>
      </c>
      <c r="B2781" s="197" t="s">
        <v>3283</v>
      </c>
      <c r="C2781" s="196" t="s">
        <v>3283</v>
      </c>
      <c r="D2781" s="196">
        <v>107.13</v>
      </c>
      <c r="E2781" s="196">
        <v>34.369999999999997</v>
      </c>
    </row>
    <row r="2782" spans="1:5" ht="15" customHeight="1">
      <c r="A2782" s="199" t="s">
        <v>3265</v>
      </c>
      <c r="B2782" s="197" t="s">
        <v>3283</v>
      </c>
      <c r="C2782" s="196" t="s">
        <v>3284</v>
      </c>
      <c r="D2782" s="196">
        <v>107.15</v>
      </c>
      <c r="E2782" s="196">
        <v>34.369999999999997</v>
      </c>
    </row>
    <row r="2783" spans="1:5" ht="15" customHeight="1">
      <c r="A2783" s="199" t="s">
        <v>3265</v>
      </c>
      <c r="B2783" s="197" t="s">
        <v>3283</v>
      </c>
      <c r="C2783" s="196" t="s">
        <v>3285</v>
      </c>
      <c r="D2783" s="196">
        <v>107.13</v>
      </c>
      <c r="E2783" s="196">
        <v>34.380000000000003</v>
      </c>
    </row>
    <row r="2784" spans="1:5" ht="15" customHeight="1">
      <c r="A2784" s="199" t="s">
        <v>3265</v>
      </c>
      <c r="B2784" s="197" t="s">
        <v>3283</v>
      </c>
      <c r="C2784" s="196" t="s">
        <v>3286</v>
      </c>
      <c r="D2784" s="196">
        <v>107.37</v>
      </c>
      <c r="E2784" s="196">
        <v>34.369999999999997</v>
      </c>
    </row>
    <row r="2785" spans="1:5" ht="15" customHeight="1">
      <c r="A2785" s="199" t="s">
        <v>3265</v>
      </c>
      <c r="B2785" s="197" t="s">
        <v>3283</v>
      </c>
      <c r="C2785" s="196" t="s">
        <v>3287</v>
      </c>
      <c r="D2785" s="196">
        <v>107.38</v>
      </c>
      <c r="E2785" s="196">
        <v>34.520000000000003</v>
      </c>
    </row>
    <row r="2786" spans="1:5" ht="15" customHeight="1">
      <c r="A2786" s="199" t="s">
        <v>3265</v>
      </c>
      <c r="B2786" s="197" t="s">
        <v>3283</v>
      </c>
      <c r="C2786" s="196" t="s">
        <v>3288</v>
      </c>
      <c r="D2786" s="196">
        <v>107.62</v>
      </c>
      <c r="E2786" s="196">
        <v>34.450000000000003</v>
      </c>
    </row>
    <row r="2787" spans="1:5" ht="15" customHeight="1">
      <c r="A2787" s="199" t="s">
        <v>3265</v>
      </c>
      <c r="B2787" s="197" t="s">
        <v>3283</v>
      </c>
      <c r="C2787" s="196" t="s">
        <v>3289</v>
      </c>
      <c r="D2787" s="196">
        <v>107.87</v>
      </c>
      <c r="E2787" s="196">
        <v>34.369999999999997</v>
      </c>
    </row>
    <row r="2788" spans="1:5" ht="15" customHeight="1">
      <c r="A2788" s="199" t="s">
        <v>3265</v>
      </c>
      <c r="B2788" s="197" t="s">
        <v>3283</v>
      </c>
      <c r="C2788" s="196" t="s">
        <v>3290</v>
      </c>
      <c r="D2788" s="196">
        <v>107.75</v>
      </c>
      <c r="E2788" s="196">
        <v>34.28</v>
      </c>
    </row>
    <row r="2789" spans="1:5" ht="15" customHeight="1">
      <c r="A2789" s="199" t="s">
        <v>3265</v>
      </c>
      <c r="B2789" s="197" t="s">
        <v>3283</v>
      </c>
      <c r="C2789" s="196" t="s">
        <v>3291</v>
      </c>
      <c r="D2789" s="196">
        <v>106.85</v>
      </c>
      <c r="E2789" s="196">
        <v>34.9</v>
      </c>
    </row>
    <row r="2790" spans="1:5" ht="15" customHeight="1">
      <c r="A2790" s="199" t="s">
        <v>3265</v>
      </c>
      <c r="B2790" s="197" t="s">
        <v>3283</v>
      </c>
      <c r="C2790" s="196" t="s">
        <v>3292</v>
      </c>
      <c r="D2790" s="196">
        <v>107.13</v>
      </c>
      <c r="E2790" s="196">
        <v>34.65</v>
      </c>
    </row>
    <row r="2791" spans="1:5" ht="15" customHeight="1">
      <c r="A2791" s="199" t="s">
        <v>3265</v>
      </c>
      <c r="B2791" s="197" t="s">
        <v>3283</v>
      </c>
      <c r="C2791" s="196" t="s">
        <v>3293</v>
      </c>
      <c r="D2791" s="196">
        <v>107.78</v>
      </c>
      <c r="E2791" s="196">
        <v>34.68</v>
      </c>
    </row>
    <row r="2792" spans="1:5" ht="15" customHeight="1">
      <c r="A2792" s="199" t="s">
        <v>3265</v>
      </c>
      <c r="B2792" s="197" t="s">
        <v>3283</v>
      </c>
      <c r="C2792" s="196" t="s">
        <v>3294</v>
      </c>
      <c r="D2792" s="196">
        <v>106.52</v>
      </c>
      <c r="E2792" s="196">
        <v>33.92</v>
      </c>
    </row>
    <row r="2793" spans="1:5" ht="15" customHeight="1">
      <c r="A2793" s="199" t="s">
        <v>3265</v>
      </c>
      <c r="B2793" s="197" t="s">
        <v>3283</v>
      </c>
      <c r="C2793" s="196" t="s">
        <v>3295</v>
      </c>
      <c r="D2793" s="196">
        <v>107.32</v>
      </c>
      <c r="E2793" s="196">
        <v>34.07</v>
      </c>
    </row>
    <row r="2794" spans="1:5" ht="15" customHeight="1">
      <c r="A2794" s="199" t="s">
        <v>3265</v>
      </c>
      <c r="B2794" s="197" t="s">
        <v>3296</v>
      </c>
      <c r="C2794" s="196" t="s">
        <v>3296</v>
      </c>
      <c r="D2794" s="196">
        <v>108.7</v>
      </c>
      <c r="E2794" s="196">
        <v>34.33</v>
      </c>
    </row>
    <row r="2795" spans="1:5" ht="15" customHeight="1">
      <c r="A2795" s="199" t="s">
        <v>3265</v>
      </c>
      <c r="B2795" s="197" t="s">
        <v>3296</v>
      </c>
      <c r="C2795" s="196" t="s">
        <v>3297</v>
      </c>
      <c r="D2795" s="196">
        <v>108.72</v>
      </c>
      <c r="E2795" s="196">
        <v>34.35</v>
      </c>
    </row>
    <row r="2796" spans="1:5" ht="15" customHeight="1">
      <c r="A2796" s="199" t="s">
        <v>3265</v>
      </c>
      <c r="B2796" s="197" t="s">
        <v>3296</v>
      </c>
      <c r="C2796" s="196" t="s">
        <v>3298</v>
      </c>
      <c r="D2796" s="196">
        <v>108.07</v>
      </c>
      <c r="E2796" s="196">
        <v>34.28</v>
      </c>
    </row>
    <row r="2797" spans="1:5" ht="15" customHeight="1">
      <c r="A2797" s="199" t="s">
        <v>3265</v>
      </c>
      <c r="B2797" s="197" t="s">
        <v>3296</v>
      </c>
      <c r="C2797" s="196" t="s">
        <v>3299</v>
      </c>
      <c r="D2797" s="196">
        <v>108.73</v>
      </c>
      <c r="E2797" s="196">
        <v>34.33</v>
      </c>
    </row>
    <row r="2798" spans="1:5" ht="15" customHeight="1">
      <c r="A2798" s="199" t="s">
        <v>3265</v>
      </c>
      <c r="B2798" s="197" t="s">
        <v>3296</v>
      </c>
      <c r="C2798" s="196" t="s">
        <v>3300</v>
      </c>
      <c r="D2798" s="196">
        <v>108.93</v>
      </c>
      <c r="E2798" s="196">
        <v>34.619999999999997</v>
      </c>
    </row>
    <row r="2799" spans="1:5" ht="15" customHeight="1">
      <c r="A2799" s="199" t="s">
        <v>3265</v>
      </c>
      <c r="B2799" s="197" t="s">
        <v>3296</v>
      </c>
      <c r="C2799" s="196" t="s">
        <v>3301</v>
      </c>
      <c r="D2799" s="196">
        <v>108.83</v>
      </c>
      <c r="E2799" s="196">
        <v>34.53</v>
      </c>
    </row>
    <row r="2800" spans="1:5" ht="15" customHeight="1">
      <c r="A2800" s="199" t="s">
        <v>3265</v>
      </c>
      <c r="B2800" s="197" t="s">
        <v>3296</v>
      </c>
      <c r="C2800" s="196" t="s">
        <v>3302</v>
      </c>
      <c r="D2800" s="196">
        <v>108.23</v>
      </c>
      <c r="E2800" s="196">
        <v>34.53</v>
      </c>
    </row>
    <row r="2801" spans="1:5" ht="15" customHeight="1">
      <c r="A2801" s="199" t="s">
        <v>3265</v>
      </c>
      <c r="B2801" s="197" t="s">
        <v>3296</v>
      </c>
      <c r="C2801" s="196" t="s">
        <v>3303</v>
      </c>
      <c r="D2801" s="196">
        <v>108.42</v>
      </c>
      <c r="E2801" s="196">
        <v>34.479999999999997</v>
      </c>
    </row>
    <row r="2802" spans="1:5" ht="15" customHeight="1">
      <c r="A2802" s="199" t="s">
        <v>3265</v>
      </c>
      <c r="B2802" s="197" t="s">
        <v>3296</v>
      </c>
      <c r="C2802" s="196" t="s">
        <v>3304</v>
      </c>
      <c r="D2802" s="196">
        <v>108.13</v>
      </c>
      <c r="E2802" s="196">
        <v>34.700000000000003</v>
      </c>
    </row>
    <row r="2803" spans="1:5" ht="15" customHeight="1">
      <c r="A2803" s="199" t="s">
        <v>3265</v>
      </c>
      <c r="B2803" s="197" t="s">
        <v>3296</v>
      </c>
      <c r="C2803" s="196" t="s">
        <v>3305</v>
      </c>
      <c r="D2803" s="196">
        <v>108.08</v>
      </c>
      <c r="E2803" s="196">
        <v>35.03</v>
      </c>
    </row>
    <row r="2804" spans="1:5" ht="15" customHeight="1">
      <c r="A2804" s="199" t="s">
        <v>3265</v>
      </c>
      <c r="B2804" s="197" t="s">
        <v>3296</v>
      </c>
      <c r="C2804" s="196" t="s">
        <v>3306</v>
      </c>
      <c r="D2804" s="196">
        <v>107.78</v>
      </c>
      <c r="E2804" s="196">
        <v>35.200000000000003</v>
      </c>
    </row>
    <row r="2805" spans="1:5" ht="15" customHeight="1">
      <c r="A2805" s="199" t="s">
        <v>3265</v>
      </c>
      <c r="B2805" s="197" t="s">
        <v>3296</v>
      </c>
      <c r="C2805" s="196" t="s">
        <v>3307</v>
      </c>
      <c r="D2805" s="196">
        <v>108.33</v>
      </c>
      <c r="E2805" s="196">
        <v>35.119999999999997</v>
      </c>
    </row>
    <row r="2806" spans="1:5" ht="15" customHeight="1">
      <c r="A2806" s="199" t="s">
        <v>3265</v>
      </c>
      <c r="B2806" s="197" t="s">
        <v>3296</v>
      </c>
      <c r="C2806" s="196" t="s">
        <v>3308</v>
      </c>
      <c r="D2806" s="196">
        <v>108.58</v>
      </c>
      <c r="E2806" s="196">
        <v>34.78</v>
      </c>
    </row>
    <row r="2807" spans="1:5" ht="15" customHeight="1">
      <c r="A2807" s="199" t="s">
        <v>3265</v>
      </c>
      <c r="B2807" s="197" t="s">
        <v>3296</v>
      </c>
      <c r="C2807" s="196" t="s">
        <v>3309</v>
      </c>
      <c r="D2807" s="196">
        <v>108.2</v>
      </c>
      <c r="E2807" s="196">
        <v>34.270000000000003</v>
      </c>
    </row>
    <row r="2808" spans="1:5" ht="15" customHeight="1">
      <c r="A2808" s="199" t="s">
        <v>3265</v>
      </c>
      <c r="B2808" s="197" t="s">
        <v>3296</v>
      </c>
      <c r="C2808" s="196" t="s">
        <v>3310</v>
      </c>
      <c r="D2808" s="196">
        <v>108.48</v>
      </c>
      <c r="E2808" s="196">
        <v>34.299999999999997</v>
      </c>
    </row>
    <row r="2809" spans="1:5" ht="15" customHeight="1">
      <c r="A2809" s="199" t="s">
        <v>3265</v>
      </c>
      <c r="B2809" s="197" t="s">
        <v>3311</v>
      </c>
      <c r="C2809" s="196" t="s">
        <v>3311</v>
      </c>
      <c r="D2809" s="196">
        <v>109.5</v>
      </c>
      <c r="E2809" s="196">
        <v>34.5</v>
      </c>
    </row>
    <row r="2810" spans="1:5" ht="15" customHeight="1">
      <c r="A2810" s="199" t="s">
        <v>3265</v>
      </c>
      <c r="B2810" s="197" t="s">
        <v>3311</v>
      </c>
      <c r="C2810" s="196" t="s">
        <v>3312</v>
      </c>
      <c r="D2810" s="196">
        <v>109.48</v>
      </c>
      <c r="E2810" s="196">
        <v>34.5</v>
      </c>
    </row>
    <row r="2811" spans="1:5" ht="15" customHeight="1">
      <c r="A2811" s="199" t="s">
        <v>3265</v>
      </c>
      <c r="B2811" s="197" t="s">
        <v>3311</v>
      </c>
      <c r="C2811" s="196" t="s">
        <v>3313</v>
      </c>
      <c r="D2811" s="196">
        <v>109.77</v>
      </c>
      <c r="E2811" s="196">
        <v>34.520000000000003</v>
      </c>
    </row>
    <row r="2812" spans="1:5" ht="15" customHeight="1">
      <c r="A2812" s="199" t="s">
        <v>3265</v>
      </c>
      <c r="B2812" s="197" t="s">
        <v>3311</v>
      </c>
      <c r="C2812" s="196" t="s">
        <v>3314</v>
      </c>
      <c r="D2812" s="196">
        <v>110.23</v>
      </c>
      <c r="E2812" s="196">
        <v>34.549999999999997</v>
      </c>
    </row>
    <row r="2813" spans="1:5" ht="15" customHeight="1">
      <c r="A2813" s="199" t="s">
        <v>3265</v>
      </c>
      <c r="B2813" s="197" t="s">
        <v>3311</v>
      </c>
      <c r="C2813" s="196" t="s">
        <v>3315</v>
      </c>
      <c r="D2813" s="196">
        <v>109.93</v>
      </c>
      <c r="E2813" s="196">
        <v>34.799999999999997</v>
      </c>
    </row>
    <row r="2814" spans="1:5" ht="15" customHeight="1">
      <c r="A2814" s="199" t="s">
        <v>3265</v>
      </c>
      <c r="B2814" s="197" t="s">
        <v>3311</v>
      </c>
      <c r="C2814" s="196" t="s">
        <v>3316</v>
      </c>
      <c r="D2814" s="196">
        <v>110.15</v>
      </c>
      <c r="E2814" s="196">
        <v>35.229999999999997</v>
      </c>
    </row>
    <row r="2815" spans="1:5" ht="15" customHeight="1">
      <c r="A2815" s="199" t="s">
        <v>3265</v>
      </c>
      <c r="B2815" s="197" t="s">
        <v>3311</v>
      </c>
      <c r="C2815" s="196" t="s">
        <v>3317</v>
      </c>
      <c r="D2815" s="196">
        <v>109.93</v>
      </c>
      <c r="E2815" s="196">
        <v>35.18</v>
      </c>
    </row>
    <row r="2816" spans="1:5" ht="15" customHeight="1">
      <c r="A2816" s="199" t="s">
        <v>3265</v>
      </c>
      <c r="B2816" s="197" t="s">
        <v>3311</v>
      </c>
      <c r="C2816" s="196" t="s">
        <v>3318</v>
      </c>
      <c r="D2816" s="196">
        <v>109.58</v>
      </c>
      <c r="E2816" s="196">
        <v>34.950000000000003</v>
      </c>
    </row>
    <row r="2817" spans="1:5" ht="15" customHeight="1">
      <c r="A2817" s="199" t="s">
        <v>3265</v>
      </c>
      <c r="B2817" s="197" t="s">
        <v>3311</v>
      </c>
      <c r="C2817" s="196" t="s">
        <v>3319</v>
      </c>
      <c r="D2817" s="196">
        <v>109.58</v>
      </c>
      <c r="E2817" s="196">
        <v>35.18</v>
      </c>
    </row>
    <row r="2818" spans="1:5" ht="15" customHeight="1">
      <c r="A2818" s="199" t="s">
        <v>3265</v>
      </c>
      <c r="B2818" s="197" t="s">
        <v>3311</v>
      </c>
      <c r="C2818" s="196" t="s">
        <v>3320</v>
      </c>
      <c r="D2818" s="196">
        <v>109.18</v>
      </c>
      <c r="E2818" s="196">
        <v>34.75</v>
      </c>
    </row>
    <row r="2819" spans="1:5" ht="15" customHeight="1">
      <c r="A2819" s="199" t="s">
        <v>3265</v>
      </c>
      <c r="B2819" s="197" t="s">
        <v>3311</v>
      </c>
      <c r="C2819" s="196" t="s">
        <v>3321</v>
      </c>
      <c r="D2819" s="196">
        <v>110.43</v>
      </c>
      <c r="E2819" s="196">
        <v>35.479999999999997</v>
      </c>
    </row>
    <row r="2820" spans="1:5" ht="15" customHeight="1">
      <c r="A2820" s="199" t="s">
        <v>3265</v>
      </c>
      <c r="B2820" s="197" t="s">
        <v>3311</v>
      </c>
      <c r="C2820" s="196" t="s">
        <v>3322</v>
      </c>
      <c r="D2820" s="196">
        <v>110.08</v>
      </c>
      <c r="E2820" s="196">
        <v>34.57</v>
      </c>
    </row>
    <row r="2821" spans="1:5" ht="15" customHeight="1">
      <c r="A2821" s="199" t="s">
        <v>3265</v>
      </c>
      <c r="B2821" s="197" t="s">
        <v>3323</v>
      </c>
      <c r="C2821" s="196" t="s">
        <v>3323</v>
      </c>
      <c r="D2821" s="196">
        <v>109.48</v>
      </c>
      <c r="E2821" s="196">
        <v>36.6</v>
      </c>
    </row>
    <row r="2822" spans="1:5" ht="15" customHeight="1">
      <c r="A2822" s="199" t="s">
        <v>3265</v>
      </c>
      <c r="B2822" s="197" t="s">
        <v>3323</v>
      </c>
      <c r="C2822" s="196" t="s">
        <v>3324</v>
      </c>
      <c r="D2822" s="196">
        <v>109.48</v>
      </c>
      <c r="E2822" s="196">
        <v>36.6</v>
      </c>
    </row>
    <row r="2823" spans="1:5" ht="15" customHeight="1">
      <c r="A2823" s="199" t="s">
        <v>3265</v>
      </c>
      <c r="B2823" s="197" t="s">
        <v>3323</v>
      </c>
      <c r="C2823" s="196" t="s">
        <v>3325</v>
      </c>
      <c r="D2823" s="196">
        <v>110</v>
      </c>
      <c r="E2823" s="196">
        <v>36.58</v>
      </c>
    </row>
    <row r="2824" spans="1:5" ht="15" customHeight="1">
      <c r="A2824" s="199" t="s">
        <v>3265</v>
      </c>
      <c r="B2824" s="197" t="s">
        <v>3323</v>
      </c>
      <c r="C2824" s="196" t="s">
        <v>3326</v>
      </c>
      <c r="D2824" s="196">
        <v>110.18</v>
      </c>
      <c r="E2824" s="196">
        <v>36.880000000000003</v>
      </c>
    </row>
    <row r="2825" spans="1:5" ht="15" customHeight="1">
      <c r="A2825" s="199" t="s">
        <v>3265</v>
      </c>
      <c r="B2825" s="197" t="s">
        <v>3323</v>
      </c>
      <c r="C2825" s="196" t="s">
        <v>3327</v>
      </c>
      <c r="D2825" s="196">
        <v>109.67</v>
      </c>
      <c r="E2825" s="196">
        <v>37.130000000000003</v>
      </c>
    </row>
    <row r="2826" spans="1:5" ht="15" customHeight="1">
      <c r="A2826" s="199" t="s">
        <v>3265</v>
      </c>
      <c r="B2826" s="197" t="s">
        <v>3323</v>
      </c>
      <c r="C2826" s="196" t="s">
        <v>3328</v>
      </c>
      <c r="D2826" s="196">
        <v>109.32</v>
      </c>
      <c r="E2826" s="196">
        <v>36.869999999999997</v>
      </c>
    </row>
    <row r="2827" spans="1:5" ht="15" customHeight="1">
      <c r="A2827" s="199" t="s">
        <v>3265</v>
      </c>
      <c r="B2827" s="197" t="s">
        <v>3323</v>
      </c>
      <c r="C2827" s="196" t="s">
        <v>3329</v>
      </c>
      <c r="D2827" s="196">
        <v>108.77</v>
      </c>
      <c r="E2827" s="196">
        <v>36.82</v>
      </c>
    </row>
    <row r="2828" spans="1:5" ht="15" customHeight="1">
      <c r="A2828" s="199" t="s">
        <v>3265</v>
      </c>
      <c r="B2828" s="197" t="s">
        <v>3323</v>
      </c>
      <c r="C2828" s="196" t="s">
        <v>3330</v>
      </c>
      <c r="D2828" s="196">
        <v>109.35</v>
      </c>
      <c r="E2828" s="196">
        <v>36.28</v>
      </c>
    </row>
    <row r="2829" spans="1:5" ht="15" customHeight="1">
      <c r="A2829" s="199" t="s">
        <v>3265</v>
      </c>
      <c r="B2829" s="197" t="s">
        <v>3323</v>
      </c>
      <c r="C2829" s="196" t="s">
        <v>3331</v>
      </c>
      <c r="D2829" s="196">
        <v>109.37</v>
      </c>
      <c r="E2829" s="196">
        <v>35.979999999999997</v>
      </c>
    </row>
    <row r="2830" spans="1:5" ht="15" customHeight="1">
      <c r="A2830" s="199" t="s">
        <v>3265</v>
      </c>
      <c r="B2830" s="197" t="s">
        <v>3323</v>
      </c>
      <c r="C2830" s="196" t="s">
        <v>3332</v>
      </c>
      <c r="D2830" s="196">
        <v>109.43</v>
      </c>
      <c r="E2830" s="196">
        <v>35.770000000000003</v>
      </c>
    </row>
    <row r="2831" spans="1:5" ht="15" customHeight="1">
      <c r="A2831" s="199" t="s">
        <v>3265</v>
      </c>
      <c r="B2831" s="197" t="s">
        <v>3323</v>
      </c>
      <c r="C2831" s="196" t="s">
        <v>3333</v>
      </c>
      <c r="D2831" s="196">
        <v>110.17</v>
      </c>
      <c r="E2831" s="196">
        <v>36.049999999999997</v>
      </c>
    </row>
    <row r="2832" spans="1:5" ht="15" customHeight="1">
      <c r="A2832" s="199" t="s">
        <v>3265</v>
      </c>
      <c r="B2832" s="197" t="s">
        <v>3323</v>
      </c>
      <c r="C2832" s="196" t="s">
        <v>3334</v>
      </c>
      <c r="D2832" s="196">
        <v>109.83</v>
      </c>
      <c r="E2832" s="196">
        <v>35.58</v>
      </c>
    </row>
    <row r="2833" spans="1:5" ht="15" customHeight="1">
      <c r="A2833" s="199" t="s">
        <v>3265</v>
      </c>
      <c r="B2833" s="197" t="s">
        <v>3323</v>
      </c>
      <c r="C2833" s="196" t="s">
        <v>3335</v>
      </c>
      <c r="D2833" s="196">
        <v>109.25</v>
      </c>
      <c r="E2833" s="196">
        <v>35.58</v>
      </c>
    </row>
    <row r="2834" spans="1:5" ht="15" customHeight="1">
      <c r="A2834" s="199" t="s">
        <v>3265</v>
      </c>
      <c r="B2834" s="197" t="s">
        <v>3336</v>
      </c>
      <c r="C2834" s="196" t="s">
        <v>3336</v>
      </c>
      <c r="D2834" s="196">
        <v>107.02</v>
      </c>
      <c r="E2834" s="196">
        <v>33.07</v>
      </c>
    </row>
    <row r="2835" spans="1:5" ht="15" customHeight="1">
      <c r="A2835" s="199" t="s">
        <v>3265</v>
      </c>
      <c r="B2835" s="197" t="s">
        <v>3336</v>
      </c>
      <c r="C2835" s="196" t="s">
        <v>3337</v>
      </c>
      <c r="D2835" s="196">
        <v>107.03</v>
      </c>
      <c r="E2835" s="196">
        <v>33.07</v>
      </c>
    </row>
    <row r="2836" spans="1:5" ht="15" customHeight="1">
      <c r="A2836" s="199" t="s">
        <v>3265</v>
      </c>
      <c r="B2836" s="197" t="s">
        <v>3336</v>
      </c>
      <c r="C2836" s="196" t="s">
        <v>3338</v>
      </c>
      <c r="D2836" s="196">
        <v>106.93</v>
      </c>
      <c r="E2836" s="196">
        <v>33</v>
      </c>
    </row>
    <row r="2837" spans="1:5" ht="15" customHeight="1">
      <c r="A2837" s="199" t="s">
        <v>3265</v>
      </c>
      <c r="B2837" s="197" t="s">
        <v>3336</v>
      </c>
      <c r="C2837" s="196" t="s">
        <v>3339</v>
      </c>
      <c r="D2837" s="196">
        <v>107.33</v>
      </c>
      <c r="E2837" s="196">
        <v>33.15</v>
      </c>
    </row>
    <row r="2838" spans="1:5" ht="15" customHeight="1">
      <c r="A2838" s="199" t="s">
        <v>3265</v>
      </c>
      <c r="B2838" s="197" t="s">
        <v>3336</v>
      </c>
      <c r="C2838" s="196" t="s">
        <v>3340</v>
      </c>
      <c r="D2838" s="196">
        <v>107.55</v>
      </c>
      <c r="E2838" s="196">
        <v>33.22</v>
      </c>
    </row>
    <row r="2839" spans="1:5" ht="15" customHeight="1">
      <c r="A2839" s="199" t="s">
        <v>3265</v>
      </c>
      <c r="B2839" s="197" t="s">
        <v>3336</v>
      </c>
      <c r="C2839" s="196" t="s">
        <v>3341</v>
      </c>
      <c r="D2839" s="196">
        <v>107.77</v>
      </c>
      <c r="E2839" s="196">
        <v>32.979999999999997</v>
      </c>
    </row>
    <row r="2840" spans="1:5" ht="15" customHeight="1">
      <c r="A2840" s="199" t="s">
        <v>3265</v>
      </c>
      <c r="B2840" s="197" t="s">
        <v>3336</v>
      </c>
      <c r="C2840" s="196" t="s">
        <v>3342</v>
      </c>
      <c r="D2840" s="196">
        <v>106.67</v>
      </c>
      <c r="E2840" s="196">
        <v>33.15</v>
      </c>
    </row>
    <row r="2841" spans="1:5" ht="15" customHeight="1">
      <c r="A2841" s="199" t="s">
        <v>3265</v>
      </c>
      <c r="B2841" s="197" t="s">
        <v>3336</v>
      </c>
      <c r="C2841" s="196" t="s">
        <v>3343</v>
      </c>
      <c r="D2841" s="196">
        <v>106.25</v>
      </c>
      <c r="E2841" s="196">
        <v>32.83</v>
      </c>
    </row>
    <row r="2842" spans="1:5" ht="15" customHeight="1">
      <c r="A2842" s="199" t="s">
        <v>3265</v>
      </c>
      <c r="B2842" s="197" t="s">
        <v>3336</v>
      </c>
      <c r="C2842" s="196" t="s">
        <v>3344</v>
      </c>
      <c r="D2842" s="196">
        <v>106.15</v>
      </c>
      <c r="E2842" s="196">
        <v>33.33</v>
      </c>
    </row>
    <row r="2843" spans="1:5" ht="15" customHeight="1">
      <c r="A2843" s="199" t="s">
        <v>3265</v>
      </c>
      <c r="B2843" s="197" t="s">
        <v>3336</v>
      </c>
      <c r="C2843" s="196" t="s">
        <v>3345</v>
      </c>
      <c r="D2843" s="196">
        <v>107.9</v>
      </c>
      <c r="E2843" s="196">
        <v>32.53</v>
      </c>
    </row>
    <row r="2844" spans="1:5" ht="15" customHeight="1">
      <c r="A2844" s="199" t="s">
        <v>3265</v>
      </c>
      <c r="B2844" s="197" t="s">
        <v>3336</v>
      </c>
      <c r="C2844" s="196" t="s">
        <v>3346</v>
      </c>
      <c r="D2844" s="196">
        <v>106.92</v>
      </c>
      <c r="E2844" s="196">
        <v>33.619999999999997</v>
      </c>
    </row>
    <row r="2845" spans="1:5" ht="15" customHeight="1">
      <c r="A2845" s="199" t="s">
        <v>3265</v>
      </c>
      <c r="B2845" s="197" t="s">
        <v>3336</v>
      </c>
      <c r="C2845" s="196" t="s">
        <v>3347</v>
      </c>
      <c r="D2845" s="196">
        <v>107.98</v>
      </c>
      <c r="E2845" s="196">
        <v>33.53</v>
      </c>
    </row>
    <row r="2846" spans="1:5" ht="15" customHeight="1">
      <c r="A2846" s="199" t="s">
        <v>3265</v>
      </c>
      <c r="B2846" s="197" t="s">
        <v>3348</v>
      </c>
      <c r="C2846" s="196" t="s">
        <v>3348</v>
      </c>
      <c r="D2846" s="196">
        <v>109.73</v>
      </c>
      <c r="E2846" s="196">
        <v>38.28</v>
      </c>
    </row>
    <row r="2847" spans="1:5" ht="15" customHeight="1">
      <c r="A2847" s="199" t="s">
        <v>3265</v>
      </c>
      <c r="B2847" s="197" t="s">
        <v>3348</v>
      </c>
      <c r="C2847" s="196" t="s">
        <v>3349</v>
      </c>
      <c r="D2847" s="196">
        <v>109.75</v>
      </c>
      <c r="E2847" s="196">
        <v>38.28</v>
      </c>
    </row>
    <row r="2848" spans="1:5" ht="15" customHeight="1">
      <c r="A2848" s="199" t="s">
        <v>3265</v>
      </c>
      <c r="B2848" s="197" t="s">
        <v>3348</v>
      </c>
      <c r="C2848" s="196" t="s">
        <v>3350</v>
      </c>
      <c r="D2848" s="196">
        <v>110.5</v>
      </c>
      <c r="E2848" s="196">
        <v>38.83</v>
      </c>
    </row>
    <row r="2849" spans="1:5" ht="15" customHeight="1">
      <c r="A2849" s="199" t="s">
        <v>3265</v>
      </c>
      <c r="B2849" s="197" t="s">
        <v>3348</v>
      </c>
      <c r="C2849" s="196" t="s">
        <v>3351</v>
      </c>
      <c r="D2849" s="196">
        <v>111.07</v>
      </c>
      <c r="E2849" s="196">
        <v>39.03</v>
      </c>
    </row>
    <row r="2850" spans="1:5" ht="15" customHeight="1">
      <c r="A2850" s="199" t="s">
        <v>3265</v>
      </c>
      <c r="B2850" s="197" t="s">
        <v>3348</v>
      </c>
      <c r="C2850" s="196" t="s">
        <v>3352</v>
      </c>
      <c r="D2850" s="196">
        <v>109.28</v>
      </c>
      <c r="E2850" s="196">
        <v>37.950000000000003</v>
      </c>
    </row>
    <row r="2851" spans="1:5" ht="15" customHeight="1">
      <c r="A2851" s="199" t="s">
        <v>3265</v>
      </c>
      <c r="B2851" s="197" t="s">
        <v>3348</v>
      </c>
      <c r="C2851" s="196" t="s">
        <v>3353</v>
      </c>
      <c r="D2851" s="196">
        <v>108.8</v>
      </c>
      <c r="E2851" s="196">
        <v>37.6</v>
      </c>
    </row>
    <row r="2852" spans="1:5" ht="15" customHeight="1">
      <c r="A2852" s="199" t="s">
        <v>3265</v>
      </c>
      <c r="B2852" s="197" t="s">
        <v>3348</v>
      </c>
      <c r="C2852" s="196" t="s">
        <v>3354</v>
      </c>
      <c r="D2852" s="196">
        <v>107.6</v>
      </c>
      <c r="E2852" s="196">
        <v>37.58</v>
      </c>
    </row>
    <row r="2853" spans="1:5" ht="15" customHeight="1">
      <c r="A2853" s="199" t="s">
        <v>3265</v>
      </c>
      <c r="B2853" s="197" t="s">
        <v>3348</v>
      </c>
      <c r="C2853" s="196" t="s">
        <v>3355</v>
      </c>
      <c r="D2853" s="196">
        <v>110.25</v>
      </c>
      <c r="E2853" s="196">
        <v>37.5</v>
      </c>
    </row>
    <row r="2854" spans="1:5" ht="15" customHeight="1">
      <c r="A2854" s="199" t="s">
        <v>3265</v>
      </c>
      <c r="B2854" s="197" t="s">
        <v>3348</v>
      </c>
      <c r="C2854" s="196" t="s">
        <v>3356</v>
      </c>
      <c r="D2854" s="196">
        <v>110.18</v>
      </c>
      <c r="E2854" s="196">
        <v>37.75</v>
      </c>
    </row>
    <row r="2855" spans="1:5" ht="15" customHeight="1">
      <c r="A2855" s="199" t="s">
        <v>3265</v>
      </c>
      <c r="B2855" s="197" t="s">
        <v>3348</v>
      </c>
      <c r="C2855" s="196" t="s">
        <v>3357</v>
      </c>
      <c r="D2855" s="196">
        <v>110.48</v>
      </c>
      <c r="E2855" s="196">
        <v>38.020000000000003</v>
      </c>
    </row>
    <row r="2856" spans="1:5" ht="15" customHeight="1">
      <c r="A2856" s="199" t="s">
        <v>3265</v>
      </c>
      <c r="B2856" s="197" t="s">
        <v>3348</v>
      </c>
      <c r="C2856" s="196" t="s">
        <v>3358</v>
      </c>
      <c r="D2856" s="196">
        <v>110.73</v>
      </c>
      <c r="E2856" s="196">
        <v>37.450000000000003</v>
      </c>
    </row>
    <row r="2857" spans="1:5" ht="15" customHeight="1">
      <c r="A2857" s="199" t="s">
        <v>3265</v>
      </c>
      <c r="B2857" s="197" t="s">
        <v>3348</v>
      </c>
      <c r="C2857" s="196" t="s">
        <v>3359</v>
      </c>
      <c r="D2857" s="196">
        <v>110.12</v>
      </c>
      <c r="E2857" s="196">
        <v>37.08</v>
      </c>
    </row>
    <row r="2858" spans="1:5" ht="15" customHeight="1">
      <c r="A2858" s="199" t="s">
        <v>3265</v>
      </c>
      <c r="B2858" s="197" t="s">
        <v>3348</v>
      </c>
      <c r="C2858" s="196" t="s">
        <v>3360</v>
      </c>
      <c r="D2858" s="196">
        <v>110.03</v>
      </c>
      <c r="E2858" s="196">
        <v>37.619999999999997</v>
      </c>
    </row>
    <row r="2859" spans="1:5" ht="15" customHeight="1">
      <c r="A2859" s="199" t="s">
        <v>3265</v>
      </c>
      <c r="B2859" s="197" t="s">
        <v>3361</v>
      </c>
      <c r="C2859" s="196" t="s">
        <v>3361</v>
      </c>
      <c r="D2859" s="196">
        <v>109.02</v>
      </c>
      <c r="E2859" s="196">
        <v>32.68</v>
      </c>
    </row>
    <row r="2860" spans="1:5" ht="15" customHeight="1">
      <c r="A2860" s="199" t="s">
        <v>3265</v>
      </c>
      <c r="B2860" s="197" t="s">
        <v>3361</v>
      </c>
      <c r="C2860" s="196" t="s">
        <v>3362</v>
      </c>
      <c r="D2860" s="196">
        <v>109.02</v>
      </c>
      <c r="E2860" s="196">
        <v>32.68</v>
      </c>
    </row>
    <row r="2861" spans="1:5" ht="15" customHeight="1">
      <c r="A2861" s="199" t="s">
        <v>3265</v>
      </c>
      <c r="B2861" s="197" t="s">
        <v>3361</v>
      </c>
      <c r="C2861" s="196" t="s">
        <v>3363</v>
      </c>
      <c r="D2861" s="196">
        <v>108.5</v>
      </c>
      <c r="E2861" s="196">
        <v>32.9</v>
      </c>
    </row>
    <row r="2862" spans="1:5" ht="15" customHeight="1">
      <c r="A2862" s="199" t="s">
        <v>3265</v>
      </c>
      <c r="B2862" s="197" t="s">
        <v>3361</v>
      </c>
      <c r="C2862" s="196" t="s">
        <v>3364</v>
      </c>
      <c r="D2862" s="196">
        <v>108.25</v>
      </c>
      <c r="E2862" s="196">
        <v>33.049999999999997</v>
      </c>
    </row>
    <row r="2863" spans="1:5" ht="15" customHeight="1">
      <c r="A2863" s="199" t="s">
        <v>3265</v>
      </c>
      <c r="B2863" s="197" t="s">
        <v>3361</v>
      </c>
      <c r="C2863" s="196" t="s">
        <v>3365</v>
      </c>
      <c r="D2863" s="196">
        <v>108.32</v>
      </c>
      <c r="E2863" s="196">
        <v>33.32</v>
      </c>
    </row>
    <row r="2864" spans="1:5" ht="15" customHeight="1">
      <c r="A2864" s="199" t="s">
        <v>3265</v>
      </c>
      <c r="B2864" s="197" t="s">
        <v>3361</v>
      </c>
      <c r="C2864" s="196" t="s">
        <v>3366</v>
      </c>
      <c r="D2864" s="196">
        <v>108.53</v>
      </c>
      <c r="E2864" s="196">
        <v>32.520000000000003</v>
      </c>
    </row>
    <row r="2865" spans="1:5" ht="15" customHeight="1">
      <c r="A2865" s="199" t="s">
        <v>3265</v>
      </c>
      <c r="B2865" s="197" t="s">
        <v>3361</v>
      </c>
      <c r="C2865" s="196" t="s">
        <v>3367</v>
      </c>
      <c r="D2865" s="196">
        <v>108.9</v>
      </c>
      <c r="E2865" s="196">
        <v>32.32</v>
      </c>
    </row>
    <row r="2866" spans="1:5" ht="15" customHeight="1">
      <c r="A2866" s="199" t="s">
        <v>3265</v>
      </c>
      <c r="B2866" s="197" t="s">
        <v>3361</v>
      </c>
      <c r="C2866" s="196" t="s">
        <v>3368</v>
      </c>
      <c r="D2866" s="196">
        <v>109.35</v>
      </c>
      <c r="E2866" s="196">
        <v>32.4</v>
      </c>
    </row>
    <row r="2867" spans="1:5" ht="15" customHeight="1">
      <c r="A2867" s="199" t="s">
        <v>3265</v>
      </c>
      <c r="B2867" s="197" t="s">
        <v>3361</v>
      </c>
      <c r="C2867" s="196" t="s">
        <v>3369</v>
      </c>
      <c r="D2867" s="196">
        <v>109.52</v>
      </c>
      <c r="E2867" s="196">
        <v>31.88</v>
      </c>
    </row>
    <row r="2868" spans="1:5" ht="15" customHeight="1">
      <c r="A2868" s="199" t="s">
        <v>3265</v>
      </c>
      <c r="B2868" s="197" t="s">
        <v>3361</v>
      </c>
      <c r="C2868" s="196" t="s">
        <v>3370</v>
      </c>
      <c r="D2868" s="196">
        <v>109.38</v>
      </c>
      <c r="E2868" s="196">
        <v>32.83</v>
      </c>
    </row>
    <row r="2869" spans="1:5" ht="15" customHeight="1">
      <c r="A2869" s="199" t="s">
        <v>3265</v>
      </c>
      <c r="B2869" s="197" t="s">
        <v>3361</v>
      </c>
      <c r="C2869" s="196" t="s">
        <v>3371</v>
      </c>
      <c r="D2869" s="196">
        <v>110.1</v>
      </c>
      <c r="E2869" s="196">
        <v>32.82</v>
      </c>
    </row>
    <row r="2870" spans="1:5" ht="15" customHeight="1">
      <c r="A2870" s="199" t="s">
        <v>3265</v>
      </c>
      <c r="B2870" s="197" t="s">
        <v>3372</v>
      </c>
      <c r="C2870" s="196" t="s">
        <v>3372</v>
      </c>
      <c r="D2870" s="196">
        <v>109.93</v>
      </c>
      <c r="E2870" s="196">
        <v>33.869999999999997</v>
      </c>
    </row>
    <row r="2871" spans="1:5" ht="15" customHeight="1">
      <c r="A2871" s="199" t="s">
        <v>3265</v>
      </c>
      <c r="B2871" s="197" t="s">
        <v>3372</v>
      </c>
      <c r="C2871" s="196" t="s">
        <v>3373</v>
      </c>
      <c r="D2871" s="196">
        <v>109.93</v>
      </c>
      <c r="E2871" s="196">
        <v>33.869999999999997</v>
      </c>
    </row>
    <row r="2872" spans="1:5" ht="15" customHeight="1">
      <c r="A2872" s="199" t="s">
        <v>3265</v>
      </c>
      <c r="B2872" s="197" t="s">
        <v>3372</v>
      </c>
      <c r="C2872" s="196" t="s">
        <v>3374</v>
      </c>
      <c r="D2872" s="196">
        <v>110.13</v>
      </c>
      <c r="E2872" s="196">
        <v>34.08</v>
      </c>
    </row>
    <row r="2873" spans="1:5" ht="15" customHeight="1">
      <c r="A2873" s="199" t="s">
        <v>3265</v>
      </c>
      <c r="B2873" s="197" t="s">
        <v>3372</v>
      </c>
      <c r="C2873" s="196" t="s">
        <v>3375</v>
      </c>
      <c r="D2873" s="196">
        <v>110.33</v>
      </c>
      <c r="E2873" s="196">
        <v>33.700000000000003</v>
      </c>
    </row>
    <row r="2874" spans="1:5" ht="15" customHeight="1">
      <c r="A2874" s="199" t="s">
        <v>3265</v>
      </c>
      <c r="B2874" s="197" t="s">
        <v>3372</v>
      </c>
      <c r="C2874" s="196" t="s">
        <v>3376</v>
      </c>
      <c r="D2874" s="196">
        <v>110.88</v>
      </c>
      <c r="E2874" s="196">
        <v>33.53</v>
      </c>
    </row>
    <row r="2875" spans="1:5" ht="15" customHeight="1">
      <c r="A2875" s="199" t="s">
        <v>3265</v>
      </c>
      <c r="B2875" s="197" t="s">
        <v>3372</v>
      </c>
      <c r="C2875" s="196" t="s">
        <v>3377</v>
      </c>
      <c r="D2875" s="196">
        <v>109.88</v>
      </c>
      <c r="E2875" s="196">
        <v>33.53</v>
      </c>
    </row>
    <row r="2876" spans="1:5" ht="15" customHeight="1">
      <c r="A2876" s="199" t="s">
        <v>3265</v>
      </c>
      <c r="B2876" s="197" t="s">
        <v>3372</v>
      </c>
      <c r="C2876" s="196" t="s">
        <v>3378</v>
      </c>
      <c r="D2876" s="196">
        <v>109.15</v>
      </c>
      <c r="E2876" s="196">
        <v>33.43</v>
      </c>
    </row>
    <row r="2877" spans="1:5" ht="15" customHeight="1">
      <c r="A2877" s="199" t="s">
        <v>3265</v>
      </c>
      <c r="B2877" s="197" t="s">
        <v>3372</v>
      </c>
      <c r="C2877" s="196" t="s">
        <v>3379</v>
      </c>
      <c r="D2877" s="196">
        <v>109.1</v>
      </c>
      <c r="E2877" s="196">
        <v>33.68</v>
      </c>
    </row>
    <row r="2878" spans="1:5" ht="15" customHeight="1">
      <c r="A2878" s="213" t="s">
        <v>3380</v>
      </c>
      <c r="B2878" s="197" t="s">
        <v>3381</v>
      </c>
      <c r="C2878" s="196" t="s">
        <v>3381</v>
      </c>
      <c r="D2878" s="196">
        <v>103.82</v>
      </c>
      <c r="E2878" s="196">
        <v>36.07</v>
      </c>
    </row>
    <row r="2879" spans="1:5" ht="15" customHeight="1">
      <c r="A2879" s="213" t="s">
        <v>3380</v>
      </c>
      <c r="B2879" s="197" t="s">
        <v>3381</v>
      </c>
      <c r="C2879" s="196" t="s">
        <v>3186</v>
      </c>
      <c r="D2879" s="196">
        <v>103.83</v>
      </c>
      <c r="E2879" s="196">
        <v>36.049999999999997</v>
      </c>
    </row>
    <row r="2880" spans="1:5" ht="15" customHeight="1">
      <c r="A2880" s="213" t="s">
        <v>3380</v>
      </c>
      <c r="B2880" s="197" t="s">
        <v>3381</v>
      </c>
      <c r="C2880" s="196" t="s">
        <v>3382</v>
      </c>
      <c r="D2880" s="196">
        <v>103.62</v>
      </c>
      <c r="E2880" s="196">
        <v>36.1</v>
      </c>
    </row>
    <row r="2881" spans="1:5" ht="15" customHeight="1">
      <c r="A2881" s="213" t="s">
        <v>3380</v>
      </c>
      <c r="B2881" s="197" t="s">
        <v>3381</v>
      </c>
      <c r="C2881" s="196" t="s">
        <v>3383</v>
      </c>
      <c r="D2881" s="196">
        <v>102.87</v>
      </c>
      <c r="E2881" s="196">
        <v>36.33</v>
      </c>
    </row>
    <row r="2882" spans="1:5" ht="15" customHeight="1">
      <c r="A2882" s="213" t="s">
        <v>3380</v>
      </c>
      <c r="B2882" s="197" t="s">
        <v>3381</v>
      </c>
      <c r="C2882" s="196" t="s">
        <v>3384</v>
      </c>
      <c r="D2882" s="196">
        <v>103.27</v>
      </c>
      <c r="E2882" s="196">
        <v>36.729999999999997</v>
      </c>
    </row>
    <row r="2883" spans="1:5" ht="15" customHeight="1">
      <c r="A2883" s="213" t="s">
        <v>3380</v>
      </c>
      <c r="B2883" s="197" t="s">
        <v>3381</v>
      </c>
      <c r="C2883" s="196" t="s">
        <v>3385</v>
      </c>
      <c r="D2883" s="196">
        <v>103.95</v>
      </c>
      <c r="E2883" s="196">
        <v>36.33</v>
      </c>
    </row>
    <row r="2884" spans="1:5" ht="15" customHeight="1">
      <c r="A2884" s="213" t="s">
        <v>3380</v>
      </c>
      <c r="B2884" s="197" t="s">
        <v>3381</v>
      </c>
      <c r="C2884" s="196" t="s">
        <v>3386</v>
      </c>
      <c r="D2884" s="196">
        <v>104.12</v>
      </c>
      <c r="E2884" s="196">
        <v>35.85</v>
      </c>
    </row>
    <row r="2885" spans="1:5" ht="15" customHeight="1">
      <c r="A2885" s="213" t="s">
        <v>3380</v>
      </c>
      <c r="B2885" s="197" t="s">
        <v>3387</v>
      </c>
      <c r="C2885" s="196" t="s">
        <v>3387</v>
      </c>
      <c r="D2885" s="196">
        <v>98.27</v>
      </c>
      <c r="E2885" s="196">
        <v>39.799999999999997</v>
      </c>
    </row>
    <row r="2886" spans="1:5" ht="15" customHeight="1">
      <c r="A2886" s="213" t="s">
        <v>3380</v>
      </c>
      <c r="B2886" s="197" t="s">
        <v>3388</v>
      </c>
      <c r="C2886" s="196" t="s">
        <v>3388</v>
      </c>
      <c r="D2886" s="196">
        <v>102.18</v>
      </c>
      <c r="E2886" s="196">
        <v>38.5</v>
      </c>
    </row>
    <row r="2887" spans="1:5" ht="15" customHeight="1">
      <c r="A2887" s="213" t="s">
        <v>3380</v>
      </c>
      <c r="B2887" s="197" t="s">
        <v>3388</v>
      </c>
      <c r="C2887" s="196" t="s">
        <v>3389</v>
      </c>
      <c r="D2887" s="196">
        <v>102.18</v>
      </c>
      <c r="E2887" s="196">
        <v>38.5</v>
      </c>
    </row>
    <row r="2888" spans="1:5" ht="15" customHeight="1">
      <c r="A2888" s="213" t="s">
        <v>3380</v>
      </c>
      <c r="B2888" s="197" t="s">
        <v>3388</v>
      </c>
      <c r="C2888" s="196" t="s">
        <v>3390</v>
      </c>
      <c r="D2888" s="196">
        <v>101.97</v>
      </c>
      <c r="E2888" s="196">
        <v>38.25</v>
      </c>
    </row>
    <row r="2889" spans="1:5" ht="15" customHeight="1">
      <c r="A2889" s="213" t="s">
        <v>3380</v>
      </c>
      <c r="B2889" s="197" t="s">
        <v>3391</v>
      </c>
      <c r="C2889" s="196" t="s">
        <v>3391</v>
      </c>
      <c r="D2889" s="196">
        <v>104.18</v>
      </c>
      <c r="E2889" s="196">
        <v>36.549999999999997</v>
      </c>
    </row>
    <row r="2890" spans="1:5" ht="15" customHeight="1">
      <c r="A2890" s="213" t="s">
        <v>3380</v>
      </c>
      <c r="B2890" s="197" t="s">
        <v>3391</v>
      </c>
      <c r="C2890" s="196" t="s">
        <v>3392</v>
      </c>
      <c r="D2890" s="196">
        <v>104.18</v>
      </c>
      <c r="E2890" s="196">
        <v>36.549999999999997</v>
      </c>
    </row>
    <row r="2891" spans="1:5" ht="15" customHeight="1">
      <c r="A2891" s="213" t="s">
        <v>3380</v>
      </c>
      <c r="B2891" s="197" t="s">
        <v>3391</v>
      </c>
      <c r="C2891" s="196" t="s">
        <v>3393</v>
      </c>
      <c r="D2891" s="196">
        <v>104.83</v>
      </c>
      <c r="E2891" s="196">
        <v>36.729999999999997</v>
      </c>
    </row>
    <row r="2892" spans="1:5" ht="15" customHeight="1">
      <c r="A2892" s="213" t="s">
        <v>3380</v>
      </c>
      <c r="B2892" s="197" t="s">
        <v>3391</v>
      </c>
      <c r="C2892" s="196" t="s">
        <v>3394</v>
      </c>
      <c r="D2892" s="196">
        <v>104.68</v>
      </c>
      <c r="E2892" s="196">
        <v>36.57</v>
      </c>
    </row>
    <row r="2893" spans="1:5" ht="15" customHeight="1">
      <c r="A2893" s="213" t="s">
        <v>3380</v>
      </c>
      <c r="B2893" s="197" t="s">
        <v>3391</v>
      </c>
      <c r="C2893" s="196" t="s">
        <v>3395</v>
      </c>
      <c r="D2893" s="196">
        <v>105.05</v>
      </c>
      <c r="E2893" s="196">
        <v>35.700000000000003</v>
      </c>
    </row>
    <row r="2894" spans="1:5" ht="15" customHeight="1">
      <c r="A2894" s="213" t="s">
        <v>3380</v>
      </c>
      <c r="B2894" s="197" t="s">
        <v>3391</v>
      </c>
      <c r="C2894" s="196" t="s">
        <v>3396</v>
      </c>
      <c r="D2894" s="196">
        <v>104.07</v>
      </c>
      <c r="E2894" s="196">
        <v>37.15</v>
      </c>
    </row>
    <row r="2895" spans="1:5" ht="15" customHeight="1">
      <c r="A2895" s="213" t="s">
        <v>3380</v>
      </c>
      <c r="B2895" s="197" t="s">
        <v>3397</v>
      </c>
      <c r="C2895" s="196" t="s">
        <v>3397</v>
      </c>
      <c r="D2895" s="196">
        <v>105.72</v>
      </c>
      <c r="E2895" s="196">
        <v>34.58</v>
      </c>
    </row>
    <row r="2896" spans="1:5" ht="15" customHeight="1">
      <c r="A2896" s="213" t="s">
        <v>3380</v>
      </c>
      <c r="B2896" s="197" t="s">
        <v>3397</v>
      </c>
      <c r="C2896" s="196" t="s">
        <v>3398</v>
      </c>
      <c r="D2896" s="196">
        <v>106.13</v>
      </c>
      <c r="E2896" s="196">
        <v>34.75</v>
      </c>
    </row>
    <row r="2897" spans="1:5" ht="15" customHeight="1">
      <c r="A2897" s="213" t="s">
        <v>3380</v>
      </c>
      <c r="B2897" s="197" t="s">
        <v>3397</v>
      </c>
      <c r="C2897" s="196" t="s">
        <v>3399</v>
      </c>
      <c r="D2897" s="196">
        <v>105.67</v>
      </c>
      <c r="E2897" s="196">
        <v>34.869999999999997</v>
      </c>
    </row>
    <row r="2898" spans="1:5" ht="15" customHeight="1">
      <c r="A2898" s="213" t="s">
        <v>3380</v>
      </c>
      <c r="B2898" s="197" t="s">
        <v>3397</v>
      </c>
      <c r="C2898" s="196" t="s">
        <v>3400</v>
      </c>
      <c r="D2898" s="196">
        <v>105.33</v>
      </c>
      <c r="E2898" s="196">
        <v>34.729999999999997</v>
      </c>
    </row>
    <row r="2899" spans="1:5" ht="15" customHeight="1">
      <c r="A2899" s="213" t="s">
        <v>3380</v>
      </c>
      <c r="B2899" s="197" t="s">
        <v>3397</v>
      </c>
      <c r="C2899" s="196" t="s">
        <v>3401</v>
      </c>
      <c r="D2899" s="196">
        <v>104.88</v>
      </c>
      <c r="E2899" s="196">
        <v>34.72</v>
      </c>
    </row>
    <row r="2900" spans="1:5" ht="15" customHeight="1">
      <c r="A2900" s="213" t="s">
        <v>3380</v>
      </c>
      <c r="B2900" s="197" t="s">
        <v>3397</v>
      </c>
      <c r="C2900" s="196" t="s">
        <v>3402</v>
      </c>
      <c r="D2900" s="196">
        <v>106.22</v>
      </c>
      <c r="E2900" s="196">
        <v>35</v>
      </c>
    </row>
    <row r="2901" spans="1:5" ht="15" customHeight="1">
      <c r="A2901" s="213" t="s">
        <v>3380</v>
      </c>
      <c r="B2901" s="197" t="s">
        <v>3403</v>
      </c>
      <c r="C2901" s="196" t="s">
        <v>3403</v>
      </c>
      <c r="D2901" s="196">
        <v>102.63</v>
      </c>
      <c r="E2901" s="196">
        <v>37.93</v>
      </c>
    </row>
    <row r="2902" spans="1:5" ht="15" customHeight="1">
      <c r="A2902" s="213" t="s">
        <v>3380</v>
      </c>
      <c r="B2902" s="197" t="s">
        <v>3403</v>
      </c>
      <c r="C2902" s="196" t="s">
        <v>3404</v>
      </c>
      <c r="D2902" s="196">
        <v>102.63</v>
      </c>
      <c r="E2902" s="196">
        <v>37.93</v>
      </c>
    </row>
    <row r="2903" spans="1:5" ht="15" customHeight="1">
      <c r="A2903" s="213" t="s">
        <v>3380</v>
      </c>
      <c r="B2903" s="197" t="s">
        <v>3403</v>
      </c>
      <c r="C2903" s="196" t="s">
        <v>3405</v>
      </c>
      <c r="D2903" s="196">
        <v>103.08</v>
      </c>
      <c r="E2903" s="196">
        <v>38.619999999999997</v>
      </c>
    </row>
    <row r="2904" spans="1:5" ht="15" customHeight="1">
      <c r="A2904" s="213" t="s">
        <v>3380</v>
      </c>
      <c r="B2904" s="197" t="s">
        <v>3403</v>
      </c>
      <c r="C2904" s="196" t="s">
        <v>3406</v>
      </c>
      <c r="D2904" s="196">
        <v>102.88</v>
      </c>
      <c r="E2904" s="196">
        <v>37.47</v>
      </c>
    </row>
    <row r="2905" spans="1:5" ht="15" customHeight="1">
      <c r="A2905" s="213" t="s">
        <v>3380</v>
      </c>
      <c r="B2905" s="197" t="s">
        <v>3403</v>
      </c>
      <c r="C2905" s="196" t="s">
        <v>3407</v>
      </c>
      <c r="D2905" s="196">
        <v>103.13</v>
      </c>
      <c r="E2905" s="196">
        <v>36.979999999999997</v>
      </c>
    </row>
    <row r="2906" spans="1:5" ht="15" customHeight="1">
      <c r="A2906" s="213" t="s">
        <v>3380</v>
      </c>
      <c r="B2906" s="197" t="s">
        <v>3408</v>
      </c>
      <c r="C2906" s="196" t="s">
        <v>3408</v>
      </c>
      <c r="D2906" s="196">
        <v>100.45</v>
      </c>
      <c r="E2906" s="196">
        <v>38.93</v>
      </c>
    </row>
    <row r="2907" spans="1:5" ht="15" customHeight="1">
      <c r="A2907" s="213" t="s">
        <v>3380</v>
      </c>
      <c r="B2907" s="197" t="s">
        <v>3408</v>
      </c>
      <c r="C2907" s="196" t="s">
        <v>3409</v>
      </c>
      <c r="D2907" s="196">
        <v>100.45</v>
      </c>
      <c r="E2907" s="196">
        <v>38.93</v>
      </c>
    </row>
    <row r="2908" spans="1:5" ht="15" customHeight="1">
      <c r="A2908" s="213" t="s">
        <v>3380</v>
      </c>
      <c r="B2908" s="197" t="s">
        <v>3408</v>
      </c>
      <c r="C2908" s="196" t="s">
        <v>3410</v>
      </c>
      <c r="D2908" s="196">
        <v>99.62</v>
      </c>
      <c r="E2908" s="196">
        <v>38.83</v>
      </c>
    </row>
    <row r="2909" spans="1:5" ht="15" customHeight="1">
      <c r="A2909" s="213" t="s">
        <v>3380</v>
      </c>
      <c r="B2909" s="197" t="s">
        <v>3408</v>
      </c>
      <c r="C2909" s="196" t="s">
        <v>3411</v>
      </c>
      <c r="D2909" s="196">
        <v>100.82</v>
      </c>
      <c r="E2909" s="196">
        <v>38.43</v>
      </c>
    </row>
    <row r="2910" spans="1:5" ht="15" customHeight="1">
      <c r="A2910" s="213" t="s">
        <v>3380</v>
      </c>
      <c r="B2910" s="197" t="s">
        <v>3408</v>
      </c>
      <c r="C2910" s="196" t="s">
        <v>3412</v>
      </c>
      <c r="D2910" s="196">
        <v>100.17</v>
      </c>
      <c r="E2910" s="196">
        <v>39.130000000000003</v>
      </c>
    </row>
    <row r="2911" spans="1:5" ht="15" customHeight="1">
      <c r="A2911" s="213" t="s">
        <v>3380</v>
      </c>
      <c r="B2911" s="197" t="s">
        <v>3408</v>
      </c>
      <c r="C2911" s="196" t="s">
        <v>3413</v>
      </c>
      <c r="D2911" s="196">
        <v>99.82</v>
      </c>
      <c r="E2911" s="196">
        <v>39.380000000000003</v>
      </c>
    </row>
    <row r="2912" spans="1:5" ht="15" customHeight="1">
      <c r="A2912" s="213" t="s">
        <v>3380</v>
      </c>
      <c r="B2912" s="197" t="s">
        <v>3408</v>
      </c>
      <c r="C2912" s="196" t="s">
        <v>3414</v>
      </c>
      <c r="D2912" s="196">
        <v>101.08</v>
      </c>
      <c r="E2912" s="196">
        <v>38.78</v>
      </c>
    </row>
    <row r="2913" spans="1:5" ht="15" customHeight="1">
      <c r="A2913" s="213" t="s">
        <v>3380</v>
      </c>
      <c r="B2913" s="197" t="s">
        <v>3415</v>
      </c>
      <c r="C2913" s="196" t="s">
        <v>3415</v>
      </c>
      <c r="D2913" s="196">
        <v>106.67</v>
      </c>
      <c r="E2913" s="196">
        <v>35.549999999999997</v>
      </c>
    </row>
    <row r="2914" spans="1:5" ht="15" customHeight="1">
      <c r="A2914" s="213" t="s">
        <v>3380</v>
      </c>
      <c r="B2914" s="197" t="s">
        <v>3415</v>
      </c>
      <c r="C2914" s="196" t="s">
        <v>3416</v>
      </c>
      <c r="D2914" s="196">
        <v>106.67</v>
      </c>
      <c r="E2914" s="196">
        <v>35.549999999999997</v>
      </c>
    </row>
    <row r="2915" spans="1:5" ht="15" customHeight="1">
      <c r="A2915" s="213" t="s">
        <v>3380</v>
      </c>
      <c r="B2915" s="197" t="s">
        <v>3415</v>
      </c>
      <c r="C2915" s="196" t="s">
        <v>3417</v>
      </c>
      <c r="D2915" s="196">
        <v>107.37</v>
      </c>
      <c r="E2915" s="196">
        <v>35.33</v>
      </c>
    </row>
    <row r="2916" spans="1:5" ht="15" customHeight="1">
      <c r="A2916" s="213" t="s">
        <v>3380</v>
      </c>
      <c r="B2916" s="197" t="s">
        <v>3415</v>
      </c>
      <c r="C2916" s="196" t="s">
        <v>3418</v>
      </c>
      <c r="D2916" s="196">
        <v>107.62</v>
      </c>
      <c r="E2916" s="196">
        <v>35.07</v>
      </c>
    </row>
    <row r="2917" spans="1:5" ht="15" customHeight="1">
      <c r="A2917" s="213" t="s">
        <v>3380</v>
      </c>
      <c r="B2917" s="197" t="s">
        <v>3415</v>
      </c>
      <c r="C2917" s="196" t="s">
        <v>3419</v>
      </c>
      <c r="D2917" s="196">
        <v>107.03</v>
      </c>
      <c r="E2917" s="196">
        <v>35.299999999999997</v>
      </c>
    </row>
    <row r="2918" spans="1:5" ht="15" customHeight="1">
      <c r="A2918" s="213" t="s">
        <v>3380</v>
      </c>
      <c r="B2918" s="197" t="s">
        <v>3415</v>
      </c>
      <c r="C2918" s="196" t="s">
        <v>3420</v>
      </c>
      <c r="D2918" s="196">
        <v>106.65</v>
      </c>
      <c r="E2918" s="196">
        <v>35.22</v>
      </c>
    </row>
    <row r="2919" spans="1:5" ht="15" customHeight="1">
      <c r="A2919" s="213" t="s">
        <v>3380</v>
      </c>
      <c r="B2919" s="197" t="s">
        <v>3415</v>
      </c>
      <c r="C2919" s="196" t="s">
        <v>3421</v>
      </c>
      <c r="D2919" s="196">
        <v>106.05</v>
      </c>
      <c r="E2919" s="196">
        <v>35.200000000000003</v>
      </c>
    </row>
    <row r="2920" spans="1:5" ht="15" customHeight="1">
      <c r="A2920" s="213" t="s">
        <v>3380</v>
      </c>
      <c r="B2920" s="197" t="s">
        <v>3415</v>
      </c>
      <c r="C2920" s="196" t="s">
        <v>3422</v>
      </c>
      <c r="D2920" s="196">
        <v>105.72</v>
      </c>
      <c r="E2920" s="196">
        <v>35.520000000000003</v>
      </c>
    </row>
    <row r="2921" spans="1:5" ht="15" customHeight="1">
      <c r="A2921" s="213" t="s">
        <v>3380</v>
      </c>
      <c r="B2921" s="197" t="s">
        <v>3423</v>
      </c>
      <c r="C2921" s="196" t="s">
        <v>3423</v>
      </c>
      <c r="D2921" s="196">
        <v>98.52</v>
      </c>
      <c r="E2921" s="196">
        <v>39.75</v>
      </c>
    </row>
    <row r="2922" spans="1:5" ht="15" customHeight="1">
      <c r="A2922" s="213" t="s">
        <v>3380</v>
      </c>
      <c r="B2922" s="197" t="s">
        <v>3423</v>
      </c>
      <c r="C2922" s="196" t="s">
        <v>3424</v>
      </c>
      <c r="D2922" s="196">
        <v>98.52</v>
      </c>
      <c r="E2922" s="196">
        <v>39.75</v>
      </c>
    </row>
    <row r="2923" spans="1:5" ht="15" customHeight="1">
      <c r="A2923" s="213" t="s">
        <v>3380</v>
      </c>
      <c r="B2923" s="197" t="s">
        <v>3423</v>
      </c>
      <c r="C2923" s="196" t="s">
        <v>3425</v>
      </c>
      <c r="D2923" s="196">
        <v>98.9</v>
      </c>
      <c r="E2923" s="196">
        <v>39.979999999999997</v>
      </c>
    </row>
    <row r="2924" spans="1:5" ht="15" customHeight="1">
      <c r="A2924" s="213" t="s">
        <v>3380</v>
      </c>
      <c r="B2924" s="197" t="s">
        <v>3423</v>
      </c>
      <c r="C2924" s="196" t="s">
        <v>3426</v>
      </c>
      <c r="D2924" s="196">
        <v>94.88</v>
      </c>
      <c r="E2924" s="196">
        <v>39.520000000000003</v>
      </c>
    </row>
    <row r="2925" spans="1:5" ht="15" customHeight="1">
      <c r="A2925" s="213" t="s">
        <v>3380</v>
      </c>
      <c r="B2925" s="197" t="s">
        <v>3423</v>
      </c>
      <c r="C2925" s="196" t="s">
        <v>3427</v>
      </c>
      <c r="D2925" s="196">
        <v>94.33</v>
      </c>
      <c r="E2925" s="196">
        <v>39.630000000000003</v>
      </c>
    </row>
    <row r="2926" spans="1:5" ht="15" customHeight="1">
      <c r="A2926" s="213" t="s">
        <v>3380</v>
      </c>
      <c r="B2926" s="197" t="s">
        <v>3423</v>
      </c>
      <c r="C2926" s="196" t="s">
        <v>3428</v>
      </c>
      <c r="D2926" s="196">
        <v>97.05</v>
      </c>
      <c r="E2926" s="196">
        <v>40.28</v>
      </c>
    </row>
    <row r="2927" spans="1:5" ht="15" customHeight="1">
      <c r="A2927" s="213" t="s">
        <v>3380</v>
      </c>
      <c r="B2927" s="197" t="s">
        <v>3423</v>
      </c>
      <c r="C2927" s="196" t="s">
        <v>3429</v>
      </c>
      <c r="D2927" s="196">
        <v>94.67</v>
      </c>
      <c r="E2927" s="196">
        <v>40.130000000000003</v>
      </c>
    </row>
    <row r="2928" spans="1:5" ht="15" customHeight="1">
      <c r="A2928" s="213" t="s">
        <v>3380</v>
      </c>
      <c r="B2928" s="197" t="s">
        <v>3430</v>
      </c>
      <c r="C2928" s="196" t="s">
        <v>3430</v>
      </c>
      <c r="D2928" s="196">
        <v>107.63</v>
      </c>
      <c r="E2928" s="196">
        <v>35.729999999999997</v>
      </c>
    </row>
    <row r="2929" spans="1:5" ht="15" customHeight="1">
      <c r="A2929" s="213" t="s">
        <v>3380</v>
      </c>
      <c r="B2929" s="197" t="s">
        <v>3430</v>
      </c>
      <c r="C2929" s="196" t="s">
        <v>3431</v>
      </c>
      <c r="D2929" s="196">
        <v>107.63</v>
      </c>
      <c r="E2929" s="196">
        <v>35.729999999999997</v>
      </c>
    </row>
    <row r="2930" spans="1:5" ht="15" customHeight="1">
      <c r="A2930" s="213" t="s">
        <v>3380</v>
      </c>
      <c r="B2930" s="197" t="s">
        <v>3430</v>
      </c>
      <c r="C2930" s="196" t="s">
        <v>3432</v>
      </c>
      <c r="D2930" s="196">
        <v>107.88</v>
      </c>
      <c r="E2930" s="196">
        <v>36</v>
      </c>
    </row>
    <row r="2931" spans="1:5" ht="15" customHeight="1">
      <c r="A2931" s="213" t="s">
        <v>3380</v>
      </c>
      <c r="B2931" s="197" t="s">
        <v>3430</v>
      </c>
      <c r="C2931" s="196" t="s">
        <v>3433</v>
      </c>
      <c r="D2931" s="196">
        <v>107.3</v>
      </c>
      <c r="E2931" s="196">
        <v>36.58</v>
      </c>
    </row>
    <row r="2932" spans="1:5" ht="15" customHeight="1">
      <c r="A2932" s="213" t="s">
        <v>3380</v>
      </c>
      <c r="B2932" s="197" t="s">
        <v>3430</v>
      </c>
      <c r="C2932" s="196" t="s">
        <v>3434</v>
      </c>
      <c r="D2932" s="196">
        <v>107.98</v>
      </c>
      <c r="E2932" s="196">
        <v>36.47</v>
      </c>
    </row>
    <row r="2933" spans="1:5" ht="15" customHeight="1">
      <c r="A2933" s="213" t="s">
        <v>3380</v>
      </c>
      <c r="B2933" s="197" t="s">
        <v>3430</v>
      </c>
      <c r="C2933" s="196" t="s">
        <v>3435</v>
      </c>
      <c r="D2933" s="196">
        <v>108.02</v>
      </c>
      <c r="E2933" s="196">
        <v>35.82</v>
      </c>
    </row>
    <row r="2934" spans="1:5" ht="15" customHeight="1">
      <c r="A2934" s="213" t="s">
        <v>3380</v>
      </c>
      <c r="B2934" s="197" t="s">
        <v>3430</v>
      </c>
      <c r="C2934" s="196" t="s">
        <v>3436</v>
      </c>
      <c r="D2934" s="196">
        <v>108.37</v>
      </c>
      <c r="E2934" s="196">
        <v>35.5</v>
      </c>
    </row>
    <row r="2935" spans="1:5" ht="15" customHeight="1">
      <c r="A2935" s="213" t="s">
        <v>3380</v>
      </c>
      <c r="B2935" s="197" t="s">
        <v>3430</v>
      </c>
      <c r="C2935" s="196" t="s">
        <v>3437</v>
      </c>
      <c r="D2935" s="196">
        <v>107.92</v>
      </c>
      <c r="E2935" s="196">
        <v>35.5</v>
      </c>
    </row>
    <row r="2936" spans="1:5" ht="15" customHeight="1">
      <c r="A2936" s="213" t="s">
        <v>3380</v>
      </c>
      <c r="B2936" s="197" t="s">
        <v>3430</v>
      </c>
      <c r="C2936" s="196" t="s">
        <v>3438</v>
      </c>
      <c r="D2936" s="196">
        <v>107.2</v>
      </c>
      <c r="E2936" s="196">
        <v>35.68</v>
      </c>
    </row>
    <row r="2937" spans="1:5" ht="15" customHeight="1">
      <c r="A2937" s="213" t="s">
        <v>3380</v>
      </c>
      <c r="B2937" s="197" t="s">
        <v>3439</v>
      </c>
      <c r="C2937" s="196" t="s">
        <v>3439</v>
      </c>
      <c r="D2937" s="196">
        <v>104.62</v>
      </c>
      <c r="E2937" s="196">
        <v>35.58</v>
      </c>
    </row>
    <row r="2938" spans="1:5" ht="15" customHeight="1">
      <c r="A2938" s="213" t="s">
        <v>3380</v>
      </c>
      <c r="B2938" s="197" t="s">
        <v>3439</v>
      </c>
      <c r="C2938" s="196" t="s">
        <v>3440</v>
      </c>
      <c r="D2938" s="196">
        <v>104.62</v>
      </c>
      <c r="E2938" s="196">
        <v>35.58</v>
      </c>
    </row>
    <row r="2939" spans="1:5" ht="15" customHeight="1">
      <c r="A2939" s="213" t="s">
        <v>3380</v>
      </c>
      <c r="B2939" s="197" t="s">
        <v>3439</v>
      </c>
      <c r="C2939" s="196" t="s">
        <v>3441</v>
      </c>
      <c r="D2939" s="196">
        <v>105.25</v>
      </c>
      <c r="E2939" s="196">
        <v>35.200000000000003</v>
      </c>
    </row>
    <row r="2940" spans="1:5" ht="15" customHeight="1">
      <c r="A2940" s="213" t="s">
        <v>3380</v>
      </c>
      <c r="B2940" s="197" t="s">
        <v>3439</v>
      </c>
      <c r="C2940" s="196" t="s">
        <v>3442</v>
      </c>
      <c r="D2940" s="196">
        <v>104.63</v>
      </c>
      <c r="E2940" s="196">
        <v>35</v>
      </c>
    </row>
    <row r="2941" spans="1:5" ht="15" customHeight="1">
      <c r="A2941" s="213" t="s">
        <v>3380</v>
      </c>
      <c r="B2941" s="197" t="s">
        <v>3439</v>
      </c>
      <c r="C2941" s="196" t="s">
        <v>3443</v>
      </c>
      <c r="D2941" s="196">
        <v>104.22</v>
      </c>
      <c r="E2941" s="196">
        <v>35.130000000000003</v>
      </c>
    </row>
    <row r="2942" spans="1:5" ht="15" customHeight="1">
      <c r="A2942" s="213" t="s">
        <v>3380</v>
      </c>
      <c r="B2942" s="197" t="s">
        <v>3439</v>
      </c>
      <c r="C2942" s="196" t="s">
        <v>3444</v>
      </c>
      <c r="D2942" s="196">
        <v>103.87</v>
      </c>
      <c r="E2942" s="196">
        <v>35.380000000000003</v>
      </c>
    </row>
    <row r="2943" spans="1:5" ht="15" customHeight="1">
      <c r="A2943" s="213" t="s">
        <v>3380</v>
      </c>
      <c r="B2943" s="197" t="s">
        <v>3439</v>
      </c>
      <c r="C2943" s="196" t="s">
        <v>3445</v>
      </c>
      <c r="D2943" s="196">
        <v>104.47</v>
      </c>
      <c r="E2943" s="196">
        <v>34.85</v>
      </c>
    </row>
    <row r="2944" spans="1:5" ht="15" customHeight="1">
      <c r="A2944" s="213" t="s">
        <v>3380</v>
      </c>
      <c r="B2944" s="197" t="s">
        <v>3439</v>
      </c>
      <c r="C2944" s="196" t="s">
        <v>3446</v>
      </c>
      <c r="D2944" s="196">
        <v>104.03</v>
      </c>
      <c r="E2944" s="196">
        <v>34.43</v>
      </c>
    </row>
    <row r="2945" spans="1:5" ht="15" customHeight="1">
      <c r="A2945" s="213" t="s">
        <v>3380</v>
      </c>
      <c r="B2945" s="197" t="s">
        <v>3447</v>
      </c>
      <c r="C2945" s="196" t="s">
        <v>3447</v>
      </c>
      <c r="D2945" s="196">
        <v>104.92</v>
      </c>
      <c r="E2945" s="196">
        <v>33.4</v>
      </c>
    </row>
    <row r="2946" spans="1:5" ht="15" customHeight="1">
      <c r="A2946" s="213" t="s">
        <v>3380</v>
      </c>
      <c r="B2946" s="197" t="s">
        <v>3447</v>
      </c>
      <c r="C2946" s="196" t="s">
        <v>3448</v>
      </c>
      <c r="D2946" s="196">
        <v>104.92</v>
      </c>
      <c r="E2946" s="196">
        <v>33.4</v>
      </c>
    </row>
    <row r="2947" spans="1:5" ht="15" customHeight="1">
      <c r="A2947" s="213" t="s">
        <v>3380</v>
      </c>
      <c r="B2947" s="197" t="s">
        <v>3447</v>
      </c>
      <c r="C2947" s="196" t="s">
        <v>3449</v>
      </c>
      <c r="D2947" s="196">
        <v>105.72</v>
      </c>
      <c r="E2947" s="196">
        <v>33.729999999999997</v>
      </c>
    </row>
    <row r="2948" spans="1:5" ht="15" customHeight="1">
      <c r="A2948" s="213" t="s">
        <v>3380</v>
      </c>
      <c r="B2948" s="197" t="s">
        <v>3447</v>
      </c>
      <c r="C2948" s="196" t="s">
        <v>3450</v>
      </c>
      <c r="D2948" s="196">
        <v>104.68</v>
      </c>
      <c r="E2948" s="196">
        <v>32.950000000000003</v>
      </c>
    </row>
    <row r="2949" spans="1:5" ht="15" customHeight="1">
      <c r="A2949" s="213" t="s">
        <v>3380</v>
      </c>
      <c r="B2949" s="197" t="s">
        <v>3447</v>
      </c>
      <c r="C2949" s="196" t="s">
        <v>3451</v>
      </c>
      <c r="D2949" s="196">
        <v>104.38</v>
      </c>
      <c r="E2949" s="196">
        <v>34.049999999999997</v>
      </c>
    </row>
    <row r="2950" spans="1:5" ht="15" customHeight="1">
      <c r="A2950" s="213" t="s">
        <v>3380</v>
      </c>
      <c r="B2950" s="197" t="s">
        <v>3447</v>
      </c>
      <c r="C2950" s="196" t="s">
        <v>3452</v>
      </c>
      <c r="D2950" s="196">
        <v>105.6</v>
      </c>
      <c r="E2950" s="196">
        <v>33.33</v>
      </c>
    </row>
    <row r="2951" spans="1:5" ht="15" customHeight="1">
      <c r="A2951" s="213" t="s">
        <v>3380</v>
      </c>
      <c r="B2951" s="197" t="s">
        <v>3447</v>
      </c>
      <c r="C2951" s="196" t="s">
        <v>3453</v>
      </c>
      <c r="D2951" s="196">
        <v>105.3</v>
      </c>
      <c r="E2951" s="196">
        <v>34.020000000000003</v>
      </c>
    </row>
    <row r="2952" spans="1:5" ht="15" customHeight="1">
      <c r="A2952" s="213" t="s">
        <v>3380</v>
      </c>
      <c r="B2952" s="197" t="s">
        <v>3447</v>
      </c>
      <c r="C2952" s="196" t="s">
        <v>3454</v>
      </c>
      <c r="D2952" s="196">
        <v>105.17</v>
      </c>
      <c r="E2952" s="196">
        <v>34.18</v>
      </c>
    </row>
    <row r="2953" spans="1:5" ht="15" customHeight="1">
      <c r="A2953" s="213" t="s">
        <v>3380</v>
      </c>
      <c r="B2953" s="197" t="s">
        <v>3447</v>
      </c>
      <c r="C2953" s="196" t="s">
        <v>3455</v>
      </c>
      <c r="D2953" s="196">
        <v>106.08</v>
      </c>
      <c r="E2953" s="196">
        <v>33.770000000000003</v>
      </c>
    </row>
    <row r="2954" spans="1:5" ht="15" customHeight="1">
      <c r="A2954" s="213" t="s">
        <v>3380</v>
      </c>
      <c r="B2954" s="197" t="s">
        <v>3447</v>
      </c>
      <c r="C2954" s="196" t="s">
        <v>3456</v>
      </c>
      <c r="D2954" s="196">
        <v>106.3</v>
      </c>
      <c r="E2954" s="196">
        <v>33.92</v>
      </c>
    </row>
    <row r="2955" spans="1:5" ht="15" customHeight="1">
      <c r="A2955" s="213" t="s">
        <v>3380</v>
      </c>
      <c r="B2955" s="197" t="s">
        <v>3457</v>
      </c>
      <c r="C2955" s="196" t="s">
        <v>3457</v>
      </c>
      <c r="D2955" s="196">
        <v>103.22</v>
      </c>
      <c r="E2955" s="196">
        <v>35.6</v>
      </c>
    </row>
    <row r="2956" spans="1:5" ht="15" customHeight="1">
      <c r="A2956" s="213" t="s">
        <v>3380</v>
      </c>
      <c r="B2956" s="197" t="s">
        <v>3457</v>
      </c>
      <c r="C2956" s="196" t="s">
        <v>3458</v>
      </c>
      <c r="D2956" s="196">
        <v>103.22</v>
      </c>
      <c r="E2956" s="196">
        <v>35.6</v>
      </c>
    </row>
    <row r="2957" spans="1:5" ht="15" customHeight="1">
      <c r="A2957" s="213" t="s">
        <v>3380</v>
      </c>
      <c r="B2957" s="197" t="s">
        <v>3457</v>
      </c>
      <c r="C2957" s="196" t="s">
        <v>3459</v>
      </c>
      <c r="D2957" s="196">
        <v>103</v>
      </c>
      <c r="E2957" s="196">
        <v>35.5</v>
      </c>
    </row>
    <row r="2958" spans="1:5" ht="15" customHeight="1">
      <c r="A2958" s="213" t="s">
        <v>3380</v>
      </c>
      <c r="B2958" s="197" t="s">
        <v>3457</v>
      </c>
      <c r="C2958" s="196" t="s">
        <v>3460</v>
      </c>
      <c r="D2958" s="196">
        <v>103.72</v>
      </c>
      <c r="E2958" s="196">
        <v>35.369999999999997</v>
      </c>
    </row>
    <row r="2959" spans="1:5" ht="15" customHeight="1">
      <c r="A2959" s="213" t="s">
        <v>3380</v>
      </c>
      <c r="B2959" s="197" t="s">
        <v>3457</v>
      </c>
      <c r="C2959" s="196" t="s">
        <v>3461</v>
      </c>
      <c r="D2959" s="196">
        <v>103.32</v>
      </c>
      <c r="E2959" s="196">
        <v>35.93</v>
      </c>
    </row>
    <row r="2960" spans="1:5" ht="15" customHeight="1">
      <c r="A2960" s="213" t="s">
        <v>3380</v>
      </c>
      <c r="B2960" s="197" t="s">
        <v>3457</v>
      </c>
      <c r="C2960" s="196" t="s">
        <v>3462</v>
      </c>
      <c r="D2960" s="196">
        <v>103.58</v>
      </c>
      <c r="E2960" s="196">
        <v>35.479999999999997</v>
      </c>
    </row>
    <row r="2961" spans="1:5" ht="15" customHeight="1">
      <c r="A2961" s="213" t="s">
        <v>3380</v>
      </c>
      <c r="B2961" s="197" t="s">
        <v>3457</v>
      </c>
      <c r="C2961" s="196" t="s">
        <v>3463</v>
      </c>
      <c r="D2961" s="196">
        <v>103.35</v>
      </c>
      <c r="E2961" s="196">
        <v>35.43</v>
      </c>
    </row>
    <row r="2962" spans="1:5" ht="15" customHeight="1">
      <c r="A2962" s="213" t="s">
        <v>3380</v>
      </c>
      <c r="B2962" s="197" t="s">
        <v>3457</v>
      </c>
      <c r="C2962" s="196" t="s">
        <v>3464</v>
      </c>
      <c r="D2962" s="196">
        <v>103.4</v>
      </c>
      <c r="E2962" s="196">
        <v>35.67</v>
      </c>
    </row>
    <row r="2963" spans="1:5" ht="15" customHeight="1">
      <c r="A2963" s="213" t="s">
        <v>3380</v>
      </c>
      <c r="B2963" s="197" t="s">
        <v>3465</v>
      </c>
      <c r="C2963" s="196" t="s">
        <v>3465</v>
      </c>
      <c r="D2963" s="196">
        <v>102.92</v>
      </c>
      <c r="E2963" s="196">
        <v>34.979999999999997</v>
      </c>
    </row>
    <row r="2964" spans="1:5" ht="15" customHeight="1">
      <c r="A2964" s="213" t="s">
        <v>3380</v>
      </c>
      <c r="B2964" s="197" t="s">
        <v>3465</v>
      </c>
      <c r="C2964" s="196" t="s">
        <v>3466</v>
      </c>
      <c r="D2964" s="196">
        <v>102.92</v>
      </c>
      <c r="E2964" s="196">
        <v>34.979999999999997</v>
      </c>
    </row>
    <row r="2965" spans="1:5" ht="15" customHeight="1">
      <c r="A2965" s="213" t="s">
        <v>3380</v>
      </c>
      <c r="B2965" s="197" t="s">
        <v>3465</v>
      </c>
      <c r="C2965" s="196" t="s">
        <v>3467</v>
      </c>
      <c r="D2965" s="196">
        <v>103.35</v>
      </c>
      <c r="E2965" s="196">
        <v>34.700000000000003</v>
      </c>
    </row>
    <row r="2966" spans="1:5" ht="15" customHeight="1">
      <c r="A2966" s="213" t="s">
        <v>3380</v>
      </c>
      <c r="B2966" s="197" t="s">
        <v>3465</v>
      </c>
      <c r="C2966" s="196" t="s">
        <v>3468</v>
      </c>
      <c r="D2966" s="196">
        <v>103.5</v>
      </c>
      <c r="E2966" s="196">
        <v>34.58</v>
      </c>
    </row>
    <row r="2967" spans="1:5" ht="15" customHeight="1">
      <c r="A2967" s="213" t="s">
        <v>3380</v>
      </c>
      <c r="B2967" s="197" t="s">
        <v>3465</v>
      </c>
      <c r="C2967" s="196" t="s">
        <v>3469</v>
      </c>
      <c r="D2967" s="196">
        <v>104.37</v>
      </c>
      <c r="E2967" s="196">
        <v>33.78</v>
      </c>
    </row>
    <row r="2968" spans="1:5" ht="15" customHeight="1">
      <c r="A2968" s="213" t="s">
        <v>3380</v>
      </c>
      <c r="B2968" s="197" t="s">
        <v>3465</v>
      </c>
      <c r="C2968" s="196" t="s">
        <v>3470</v>
      </c>
      <c r="D2968" s="196">
        <v>103.22</v>
      </c>
      <c r="E2968" s="196">
        <v>34.049999999999997</v>
      </c>
    </row>
    <row r="2969" spans="1:5" ht="15" customHeight="1">
      <c r="A2969" s="213" t="s">
        <v>3380</v>
      </c>
      <c r="B2969" s="197" t="s">
        <v>3465</v>
      </c>
      <c r="C2969" s="196" t="s">
        <v>3471</v>
      </c>
      <c r="D2969" s="196">
        <v>102.07</v>
      </c>
      <c r="E2969" s="196">
        <v>34</v>
      </c>
    </row>
    <row r="2970" spans="1:5" ht="15" customHeight="1">
      <c r="A2970" s="213" t="s">
        <v>3380</v>
      </c>
      <c r="B2970" s="197" t="s">
        <v>3465</v>
      </c>
      <c r="C2970" s="196" t="s">
        <v>3472</v>
      </c>
      <c r="D2970" s="196">
        <v>102.48</v>
      </c>
      <c r="E2970" s="196">
        <v>34.58</v>
      </c>
    </row>
    <row r="2971" spans="1:5" ht="15" customHeight="1">
      <c r="A2971" s="213" t="s">
        <v>3380</v>
      </c>
      <c r="B2971" s="197" t="s">
        <v>3465</v>
      </c>
      <c r="C2971" s="196" t="s">
        <v>3473</v>
      </c>
      <c r="D2971" s="196">
        <v>102.52</v>
      </c>
      <c r="E2971" s="196">
        <v>35.200000000000003</v>
      </c>
    </row>
    <row r="2972" spans="1:5" ht="15" customHeight="1">
      <c r="A2972" s="207" t="s">
        <v>3474</v>
      </c>
      <c r="B2972" s="197" t="s">
        <v>3475</v>
      </c>
      <c r="C2972" s="196" t="s">
        <v>3475</v>
      </c>
      <c r="D2972" s="196">
        <v>101.78</v>
      </c>
      <c r="E2972" s="196">
        <v>36.619999999999997</v>
      </c>
    </row>
    <row r="2973" spans="1:5" ht="15" customHeight="1">
      <c r="A2973" s="207" t="s">
        <v>3474</v>
      </c>
      <c r="B2973" s="197" t="s">
        <v>3475</v>
      </c>
      <c r="C2973" s="196" t="s">
        <v>3476</v>
      </c>
      <c r="D2973" s="196">
        <v>101.8</v>
      </c>
      <c r="E2973" s="196">
        <v>36.619999999999997</v>
      </c>
    </row>
    <row r="2974" spans="1:5" ht="15" customHeight="1">
      <c r="A2974" s="207" t="s">
        <v>3474</v>
      </c>
      <c r="B2974" s="197" t="s">
        <v>3475</v>
      </c>
      <c r="C2974" s="196" t="s">
        <v>3477</v>
      </c>
      <c r="D2974" s="196">
        <v>101.78</v>
      </c>
      <c r="E2974" s="196">
        <v>36.619999999999997</v>
      </c>
    </row>
    <row r="2975" spans="1:5" ht="15" customHeight="1">
      <c r="A2975" s="207" t="s">
        <v>3474</v>
      </c>
      <c r="B2975" s="197" t="s">
        <v>3475</v>
      </c>
      <c r="C2975" s="196" t="s">
        <v>3478</v>
      </c>
      <c r="D2975" s="196">
        <v>101.77</v>
      </c>
      <c r="E2975" s="196">
        <v>36.619999999999997</v>
      </c>
    </row>
    <row r="2976" spans="1:5" ht="15" customHeight="1">
      <c r="A2976" s="207" t="s">
        <v>3474</v>
      </c>
      <c r="B2976" s="197" t="s">
        <v>3475</v>
      </c>
      <c r="C2976" s="196" t="s">
        <v>3479</v>
      </c>
      <c r="D2976" s="196">
        <v>101.77</v>
      </c>
      <c r="E2976" s="196">
        <v>36.67</v>
      </c>
    </row>
    <row r="2977" spans="1:5" ht="15" customHeight="1">
      <c r="A2977" s="207" t="s">
        <v>3474</v>
      </c>
      <c r="B2977" s="197" t="s">
        <v>3475</v>
      </c>
      <c r="C2977" s="196" t="s">
        <v>3480</v>
      </c>
      <c r="D2977" s="196">
        <v>101.68</v>
      </c>
      <c r="E2977" s="196">
        <v>36.93</v>
      </c>
    </row>
    <row r="2978" spans="1:5" ht="15" customHeight="1">
      <c r="A2978" s="207" t="s">
        <v>3474</v>
      </c>
      <c r="B2978" s="197" t="s">
        <v>3475</v>
      </c>
      <c r="C2978" s="196" t="s">
        <v>3481</v>
      </c>
      <c r="D2978" s="196">
        <v>101.57</v>
      </c>
      <c r="E2978" s="196">
        <v>36.5</v>
      </c>
    </row>
    <row r="2979" spans="1:5" ht="15" customHeight="1">
      <c r="A2979" s="207" t="s">
        <v>3474</v>
      </c>
      <c r="B2979" s="197" t="s">
        <v>3475</v>
      </c>
      <c r="C2979" s="196" t="s">
        <v>3482</v>
      </c>
      <c r="D2979" s="196">
        <v>101.27</v>
      </c>
      <c r="E2979" s="196">
        <v>36.68</v>
      </c>
    </row>
    <row r="2980" spans="1:5" ht="15" customHeight="1">
      <c r="A2980" s="207" t="s">
        <v>3474</v>
      </c>
      <c r="B2980" s="197" t="s">
        <v>3483</v>
      </c>
      <c r="C2980" s="196" t="s">
        <v>3483</v>
      </c>
      <c r="D2980" s="196">
        <v>102.12</v>
      </c>
      <c r="E2980" s="196">
        <v>36.5</v>
      </c>
    </row>
    <row r="2981" spans="1:5" ht="15" customHeight="1">
      <c r="A2981" s="207" t="s">
        <v>3474</v>
      </c>
      <c r="B2981" s="197" t="s">
        <v>3483</v>
      </c>
      <c r="C2981" s="196" t="s">
        <v>3484</v>
      </c>
      <c r="D2981" s="196">
        <v>102.12</v>
      </c>
      <c r="E2981" s="196">
        <v>36.5</v>
      </c>
    </row>
    <row r="2982" spans="1:5" ht="15" customHeight="1">
      <c r="A2982" s="207" t="s">
        <v>3474</v>
      </c>
      <c r="B2982" s="197" t="s">
        <v>3483</v>
      </c>
      <c r="C2982" s="196" t="s">
        <v>3485</v>
      </c>
      <c r="D2982" s="196">
        <v>102.8</v>
      </c>
      <c r="E2982" s="196">
        <v>36.33</v>
      </c>
    </row>
    <row r="2983" spans="1:5" ht="15" customHeight="1">
      <c r="A2983" s="207" t="s">
        <v>3474</v>
      </c>
      <c r="B2983" s="197" t="s">
        <v>3483</v>
      </c>
      <c r="C2983" s="196" t="s">
        <v>3486</v>
      </c>
      <c r="D2983" s="196">
        <v>102.4</v>
      </c>
      <c r="E2983" s="196">
        <v>36.479999999999997</v>
      </c>
    </row>
    <row r="2984" spans="1:5" ht="15" customHeight="1">
      <c r="A2984" s="207" t="s">
        <v>3474</v>
      </c>
      <c r="B2984" s="197" t="s">
        <v>3483</v>
      </c>
      <c r="C2984" s="196" t="s">
        <v>3487</v>
      </c>
      <c r="D2984" s="196">
        <v>101.95</v>
      </c>
      <c r="E2984" s="196">
        <v>36.83</v>
      </c>
    </row>
    <row r="2985" spans="1:5" ht="15" customHeight="1">
      <c r="A2985" s="207" t="s">
        <v>3474</v>
      </c>
      <c r="B2985" s="197" t="s">
        <v>3483</v>
      </c>
      <c r="C2985" s="196" t="s">
        <v>3488</v>
      </c>
      <c r="D2985" s="196">
        <v>102.27</v>
      </c>
      <c r="E2985" s="196">
        <v>36.1</v>
      </c>
    </row>
    <row r="2986" spans="1:5" ht="15" customHeight="1">
      <c r="A2986" s="207" t="s">
        <v>3474</v>
      </c>
      <c r="B2986" s="197" t="s">
        <v>3483</v>
      </c>
      <c r="C2986" s="196" t="s">
        <v>3489</v>
      </c>
      <c r="D2986" s="196">
        <v>102.48</v>
      </c>
      <c r="E2986" s="196">
        <v>35.85</v>
      </c>
    </row>
    <row r="2987" spans="1:5" ht="15" customHeight="1">
      <c r="A2987" s="207" t="s">
        <v>3474</v>
      </c>
      <c r="B2987" s="197" t="s">
        <v>3490</v>
      </c>
      <c r="C2987" s="196" t="s">
        <v>3490</v>
      </c>
      <c r="D2987" s="196">
        <v>100.9</v>
      </c>
      <c r="E2987" s="196">
        <v>36.97</v>
      </c>
    </row>
    <row r="2988" spans="1:5" ht="15" customHeight="1">
      <c r="A2988" s="207" t="s">
        <v>3474</v>
      </c>
      <c r="B2988" s="197" t="s">
        <v>3490</v>
      </c>
      <c r="C2988" s="196" t="s">
        <v>3491</v>
      </c>
      <c r="D2988" s="196">
        <v>101.62</v>
      </c>
      <c r="E2988" s="196">
        <v>37.380000000000003</v>
      </c>
    </row>
    <row r="2989" spans="1:5" ht="15" customHeight="1">
      <c r="A2989" s="207" t="s">
        <v>3474</v>
      </c>
      <c r="B2989" s="197" t="s">
        <v>3490</v>
      </c>
      <c r="C2989" s="196" t="s">
        <v>3492</v>
      </c>
      <c r="D2989" s="196">
        <v>100.25</v>
      </c>
      <c r="E2989" s="196">
        <v>38.18</v>
      </c>
    </row>
    <row r="2990" spans="1:5" ht="15" customHeight="1">
      <c r="A2990" s="207" t="s">
        <v>3474</v>
      </c>
      <c r="B2990" s="197" t="s">
        <v>3490</v>
      </c>
      <c r="C2990" s="196" t="s">
        <v>3493</v>
      </c>
      <c r="D2990" s="196">
        <v>100.98</v>
      </c>
      <c r="E2990" s="196">
        <v>36.9</v>
      </c>
    </row>
    <row r="2991" spans="1:5" ht="15" customHeight="1">
      <c r="A2991" s="207" t="s">
        <v>3474</v>
      </c>
      <c r="B2991" s="197" t="s">
        <v>3490</v>
      </c>
      <c r="C2991" s="196" t="s">
        <v>3494</v>
      </c>
      <c r="D2991" s="196">
        <v>100.13</v>
      </c>
      <c r="E2991" s="196">
        <v>37.33</v>
      </c>
    </row>
    <row r="2992" spans="1:5" ht="15" customHeight="1">
      <c r="A2992" s="207" t="s">
        <v>3474</v>
      </c>
      <c r="B2992" s="197" t="s">
        <v>3495</v>
      </c>
      <c r="C2992" s="196" t="s">
        <v>3495</v>
      </c>
      <c r="D2992" s="196">
        <v>102.02</v>
      </c>
      <c r="E2992" s="196">
        <v>35.520000000000003</v>
      </c>
    </row>
    <row r="2993" spans="1:5" ht="15" customHeight="1">
      <c r="A2993" s="207" t="s">
        <v>3474</v>
      </c>
      <c r="B2993" s="197" t="s">
        <v>3495</v>
      </c>
      <c r="C2993" s="196" t="s">
        <v>3496</v>
      </c>
      <c r="D2993" s="196">
        <v>102.02</v>
      </c>
      <c r="E2993" s="196">
        <v>35.520000000000003</v>
      </c>
    </row>
    <row r="2994" spans="1:5" ht="15" customHeight="1">
      <c r="A2994" s="207" t="s">
        <v>3474</v>
      </c>
      <c r="B2994" s="197" t="s">
        <v>3495</v>
      </c>
      <c r="C2994" s="196" t="s">
        <v>3497</v>
      </c>
      <c r="D2994" s="196">
        <v>102.03</v>
      </c>
      <c r="E2994" s="196">
        <v>35.93</v>
      </c>
    </row>
    <row r="2995" spans="1:5" ht="15" customHeight="1">
      <c r="A2995" s="207" t="s">
        <v>3474</v>
      </c>
      <c r="B2995" s="197" t="s">
        <v>3495</v>
      </c>
      <c r="C2995" s="196" t="s">
        <v>3498</v>
      </c>
      <c r="D2995" s="196">
        <v>101.47</v>
      </c>
      <c r="E2995" s="196">
        <v>35.03</v>
      </c>
    </row>
    <row r="2996" spans="1:5" ht="15" customHeight="1">
      <c r="A2996" s="207" t="s">
        <v>3474</v>
      </c>
      <c r="B2996" s="197" t="s">
        <v>3495</v>
      </c>
      <c r="C2996" s="196" t="s">
        <v>3499</v>
      </c>
      <c r="D2996" s="196">
        <v>101.6</v>
      </c>
      <c r="E2996" s="196">
        <v>34.729999999999997</v>
      </c>
    </row>
    <row r="2997" spans="1:5" ht="15" customHeight="1">
      <c r="A2997" s="207" t="s">
        <v>3474</v>
      </c>
      <c r="B2997" s="197" t="s">
        <v>3500</v>
      </c>
      <c r="C2997" s="196" t="s">
        <v>3500</v>
      </c>
      <c r="D2997" s="196">
        <v>100.62</v>
      </c>
      <c r="E2997" s="196">
        <v>36.28</v>
      </c>
    </row>
    <row r="2998" spans="1:5" ht="15" customHeight="1">
      <c r="A2998" s="207" t="s">
        <v>3474</v>
      </c>
      <c r="B2998" s="197" t="s">
        <v>3500</v>
      </c>
      <c r="C2998" s="196" t="s">
        <v>3501</v>
      </c>
      <c r="D2998" s="196">
        <v>100.62</v>
      </c>
      <c r="E2998" s="196">
        <v>36.28</v>
      </c>
    </row>
    <row r="2999" spans="1:5" ht="15" customHeight="1">
      <c r="A2999" s="207" t="s">
        <v>3474</v>
      </c>
      <c r="B2999" s="197" t="s">
        <v>3500</v>
      </c>
      <c r="C2999" s="196" t="s">
        <v>3502</v>
      </c>
      <c r="D2999" s="196">
        <v>100.57</v>
      </c>
      <c r="E2999" s="196">
        <v>35.25</v>
      </c>
    </row>
    <row r="3000" spans="1:5" ht="15" customHeight="1">
      <c r="A3000" s="207" t="s">
        <v>3474</v>
      </c>
      <c r="B3000" s="197" t="s">
        <v>3500</v>
      </c>
      <c r="C3000" s="196" t="s">
        <v>3503</v>
      </c>
      <c r="D3000" s="196">
        <v>101.43</v>
      </c>
      <c r="E3000" s="196">
        <v>36.049999999999997</v>
      </c>
    </row>
    <row r="3001" spans="1:5" ht="15" customHeight="1">
      <c r="A3001" s="207" t="s">
        <v>3474</v>
      </c>
      <c r="B3001" s="197" t="s">
        <v>3500</v>
      </c>
      <c r="C3001" s="196" t="s">
        <v>3504</v>
      </c>
      <c r="D3001" s="196">
        <v>99.98</v>
      </c>
      <c r="E3001" s="196">
        <v>35.58</v>
      </c>
    </row>
    <row r="3002" spans="1:5" ht="15" customHeight="1">
      <c r="A3002" s="207" t="s">
        <v>3474</v>
      </c>
      <c r="B3002" s="197" t="s">
        <v>3500</v>
      </c>
      <c r="C3002" s="196" t="s">
        <v>3505</v>
      </c>
      <c r="D3002" s="196">
        <v>100.75</v>
      </c>
      <c r="E3002" s="196">
        <v>35.58</v>
      </c>
    </row>
    <row r="3003" spans="1:5" ht="15" customHeight="1">
      <c r="A3003" s="207" t="s">
        <v>3474</v>
      </c>
      <c r="B3003" s="197" t="s">
        <v>3506</v>
      </c>
      <c r="C3003" s="196" t="s">
        <v>3506</v>
      </c>
      <c r="D3003" s="196">
        <v>100.23</v>
      </c>
      <c r="E3003" s="196">
        <v>34.479999999999997</v>
      </c>
    </row>
    <row r="3004" spans="1:5" ht="15" customHeight="1">
      <c r="A3004" s="207" t="s">
        <v>3474</v>
      </c>
      <c r="B3004" s="197" t="s">
        <v>3506</v>
      </c>
      <c r="C3004" s="196" t="s">
        <v>3507</v>
      </c>
      <c r="D3004" s="196">
        <v>100.23</v>
      </c>
      <c r="E3004" s="196">
        <v>34.479999999999997</v>
      </c>
    </row>
    <row r="3005" spans="1:5" ht="15" customHeight="1">
      <c r="A3005" s="207" t="s">
        <v>3474</v>
      </c>
      <c r="B3005" s="197" t="s">
        <v>3506</v>
      </c>
      <c r="C3005" s="196" t="s">
        <v>3508</v>
      </c>
      <c r="D3005" s="196">
        <v>100.73</v>
      </c>
      <c r="E3005" s="196">
        <v>32.93</v>
      </c>
    </row>
    <row r="3006" spans="1:5" ht="15" customHeight="1">
      <c r="A3006" s="207" t="s">
        <v>3474</v>
      </c>
      <c r="B3006" s="197" t="s">
        <v>3506</v>
      </c>
      <c r="C3006" s="196" t="s">
        <v>3509</v>
      </c>
      <c r="D3006" s="196">
        <v>99.9</v>
      </c>
      <c r="E3006" s="196">
        <v>33.97</v>
      </c>
    </row>
    <row r="3007" spans="1:5" ht="15" customHeight="1">
      <c r="A3007" s="207" t="s">
        <v>3474</v>
      </c>
      <c r="B3007" s="197" t="s">
        <v>3506</v>
      </c>
      <c r="C3007" s="196" t="s">
        <v>3510</v>
      </c>
      <c r="D3007" s="196">
        <v>99.65</v>
      </c>
      <c r="E3007" s="196">
        <v>33.75</v>
      </c>
    </row>
    <row r="3008" spans="1:5" ht="15" customHeight="1">
      <c r="A3008" s="207" t="s">
        <v>3474</v>
      </c>
      <c r="B3008" s="197" t="s">
        <v>3506</v>
      </c>
      <c r="C3008" s="196" t="s">
        <v>3511</v>
      </c>
      <c r="D3008" s="196">
        <v>101.48</v>
      </c>
      <c r="E3008" s="196">
        <v>33.43</v>
      </c>
    </row>
    <row r="3009" spans="1:5" ht="15" customHeight="1">
      <c r="A3009" s="207" t="s">
        <v>3474</v>
      </c>
      <c r="B3009" s="197" t="s">
        <v>3506</v>
      </c>
      <c r="C3009" s="196" t="s">
        <v>3512</v>
      </c>
      <c r="D3009" s="196">
        <v>98.18</v>
      </c>
      <c r="E3009" s="196">
        <v>34.92</v>
      </c>
    </row>
    <row r="3010" spans="1:5" ht="15" customHeight="1">
      <c r="A3010" s="207" t="s">
        <v>3474</v>
      </c>
      <c r="B3010" s="197" t="s">
        <v>3513</v>
      </c>
      <c r="C3010" s="196" t="s">
        <v>3513</v>
      </c>
      <c r="D3010" s="196">
        <v>97.02</v>
      </c>
      <c r="E3010" s="196">
        <v>33</v>
      </c>
    </row>
    <row r="3011" spans="1:5" ht="15" customHeight="1">
      <c r="A3011" s="207" t="s">
        <v>3474</v>
      </c>
      <c r="B3011" s="197" t="s">
        <v>3513</v>
      </c>
      <c r="C3011" s="196" t="s">
        <v>3514</v>
      </c>
      <c r="D3011" s="196">
        <v>97.02</v>
      </c>
      <c r="E3011" s="196">
        <v>33</v>
      </c>
    </row>
    <row r="3012" spans="1:5" ht="15" customHeight="1">
      <c r="A3012" s="207" t="s">
        <v>3474</v>
      </c>
      <c r="B3012" s="197" t="s">
        <v>3513</v>
      </c>
      <c r="C3012" s="196" t="s">
        <v>3515</v>
      </c>
      <c r="D3012" s="196">
        <v>95.3</v>
      </c>
      <c r="E3012" s="196">
        <v>32.9</v>
      </c>
    </row>
    <row r="3013" spans="1:5" ht="15" customHeight="1">
      <c r="A3013" s="207" t="s">
        <v>3474</v>
      </c>
      <c r="B3013" s="197" t="s">
        <v>3513</v>
      </c>
      <c r="C3013" s="196" t="s">
        <v>3516</v>
      </c>
      <c r="D3013" s="196">
        <v>97.1</v>
      </c>
      <c r="E3013" s="196">
        <v>33.369999999999997</v>
      </c>
    </row>
    <row r="3014" spans="1:5" ht="15" customHeight="1">
      <c r="A3014" s="207" t="s">
        <v>3474</v>
      </c>
      <c r="B3014" s="197" t="s">
        <v>3513</v>
      </c>
      <c r="C3014" s="196" t="s">
        <v>3517</v>
      </c>
      <c r="D3014" s="196">
        <v>95.62</v>
      </c>
      <c r="E3014" s="196">
        <v>33.85</v>
      </c>
    </row>
    <row r="3015" spans="1:5" ht="15" customHeight="1">
      <c r="A3015" s="207" t="s">
        <v>3474</v>
      </c>
      <c r="B3015" s="197" t="s">
        <v>3513</v>
      </c>
      <c r="C3015" s="196" t="s">
        <v>3518</v>
      </c>
      <c r="D3015" s="196">
        <v>96.48</v>
      </c>
      <c r="E3015" s="196">
        <v>32.200000000000003</v>
      </c>
    </row>
    <row r="3016" spans="1:5" ht="15" customHeight="1">
      <c r="A3016" s="207" t="s">
        <v>3474</v>
      </c>
      <c r="B3016" s="197" t="s">
        <v>3513</v>
      </c>
      <c r="C3016" s="196" t="s">
        <v>3519</v>
      </c>
      <c r="D3016" s="196">
        <v>95.8</v>
      </c>
      <c r="E3016" s="196">
        <v>34.130000000000003</v>
      </c>
    </row>
    <row r="3017" spans="1:5" ht="15" customHeight="1">
      <c r="A3017" s="207" t="s">
        <v>3474</v>
      </c>
      <c r="B3017" s="197" t="s">
        <v>3520</v>
      </c>
      <c r="C3017" s="196" t="s">
        <v>3520</v>
      </c>
      <c r="D3017" s="196">
        <v>97.37</v>
      </c>
      <c r="E3017" s="196">
        <v>37.369999999999997</v>
      </c>
    </row>
    <row r="3018" spans="1:5" ht="15" customHeight="1">
      <c r="A3018" s="207" t="s">
        <v>3474</v>
      </c>
      <c r="B3018" s="197" t="s">
        <v>3520</v>
      </c>
      <c r="C3018" s="196" t="s">
        <v>3521</v>
      </c>
      <c r="D3018" s="196">
        <v>94.9</v>
      </c>
      <c r="E3018" s="196">
        <v>36.42</v>
      </c>
    </row>
    <row r="3019" spans="1:5" ht="15" customHeight="1">
      <c r="A3019" s="207" t="s">
        <v>3474</v>
      </c>
      <c r="B3019" s="197" t="s">
        <v>3520</v>
      </c>
      <c r="C3019" s="196" t="s">
        <v>3522</v>
      </c>
      <c r="D3019" s="196">
        <v>97.37</v>
      </c>
      <c r="E3019" s="196">
        <v>37.369999999999997</v>
      </c>
    </row>
    <row r="3020" spans="1:5" ht="15" customHeight="1">
      <c r="A3020" s="207" t="s">
        <v>3474</v>
      </c>
      <c r="B3020" s="197" t="s">
        <v>3520</v>
      </c>
      <c r="C3020" s="196" t="s">
        <v>3523</v>
      </c>
      <c r="D3020" s="196">
        <v>98.48</v>
      </c>
      <c r="E3020" s="196">
        <v>36.93</v>
      </c>
    </row>
    <row r="3021" spans="1:5" ht="15" customHeight="1">
      <c r="A3021" s="207" t="s">
        <v>3474</v>
      </c>
      <c r="B3021" s="197" t="s">
        <v>3520</v>
      </c>
      <c r="C3021" s="196" t="s">
        <v>3524</v>
      </c>
      <c r="D3021" s="196">
        <v>98.08</v>
      </c>
      <c r="E3021" s="196">
        <v>36.299999999999997</v>
      </c>
    </row>
    <row r="3022" spans="1:5" ht="15" customHeight="1">
      <c r="A3022" s="207" t="s">
        <v>3474</v>
      </c>
      <c r="B3022" s="197" t="s">
        <v>3520</v>
      </c>
      <c r="C3022" s="196" t="s">
        <v>3525</v>
      </c>
      <c r="D3022" s="196">
        <v>99.02</v>
      </c>
      <c r="E3022" s="196">
        <v>37.299999999999997</v>
      </c>
    </row>
    <row r="3023" spans="1:5" ht="15" customHeight="1">
      <c r="A3023" s="196" t="s">
        <v>3526</v>
      </c>
      <c r="B3023" s="197" t="s">
        <v>3527</v>
      </c>
      <c r="C3023" s="196" t="s">
        <v>3527</v>
      </c>
      <c r="D3023" s="196">
        <v>106.28</v>
      </c>
      <c r="E3023" s="196">
        <v>38.47</v>
      </c>
    </row>
    <row r="3024" spans="1:5" ht="15" customHeight="1">
      <c r="A3024" s="196" t="s">
        <v>3526</v>
      </c>
      <c r="B3024" s="197" t="s">
        <v>3527</v>
      </c>
      <c r="C3024" s="196" t="s">
        <v>3528</v>
      </c>
      <c r="D3024" s="196">
        <v>106.28</v>
      </c>
      <c r="E3024" s="196">
        <v>38.479999999999997</v>
      </c>
    </row>
    <row r="3025" spans="1:5" ht="15" customHeight="1">
      <c r="A3025" s="196" t="s">
        <v>3526</v>
      </c>
      <c r="B3025" s="197" t="s">
        <v>3527</v>
      </c>
      <c r="C3025" s="196" t="s">
        <v>3529</v>
      </c>
      <c r="D3025" s="196">
        <v>106.18</v>
      </c>
      <c r="E3025" s="196">
        <v>38.479999999999997</v>
      </c>
    </row>
    <row r="3026" spans="1:5" ht="15" customHeight="1">
      <c r="A3026" s="196" t="s">
        <v>3526</v>
      </c>
      <c r="B3026" s="197" t="s">
        <v>3527</v>
      </c>
      <c r="C3026" s="196" t="s">
        <v>3530</v>
      </c>
      <c r="D3026" s="196">
        <v>106.25</v>
      </c>
      <c r="E3026" s="196">
        <v>38.47</v>
      </c>
    </row>
    <row r="3027" spans="1:5" ht="15" customHeight="1">
      <c r="A3027" s="196" t="s">
        <v>3526</v>
      </c>
      <c r="B3027" s="197" t="s">
        <v>3527</v>
      </c>
      <c r="C3027" s="196" t="s">
        <v>3531</v>
      </c>
      <c r="D3027" s="196">
        <v>106.25</v>
      </c>
      <c r="E3027" s="196">
        <v>38.28</v>
      </c>
    </row>
    <row r="3028" spans="1:5" ht="15" customHeight="1">
      <c r="A3028" s="196" t="s">
        <v>3526</v>
      </c>
      <c r="B3028" s="197" t="s">
        <v>3527</v>
      </c>
      <c r="C3028" s="196" t="s">
        <v>3532</v>
      </c>
      <c r="D3028" s="196">
        <v>106.35</v>
      </c>
      <c r="E3028" s="196">
        <v>38.549999999999997</v>
      </c>
    </row>
    <row r="3029" spans="1:5" ht="15" customHeight="1">
      <c r="A3029" s="196" t="s">
        <v>3526</v>
      </c>
      <c r="B3029" s="197" t="s">
        <v>3527</v>
      </c>
      <c r="C3029" s="196" t="s">
        <v>3533</v>
      </c>
      <c r="D3029" s="196">
        <v>106.33</v>
      </c>
      <c r="E3029" s="196">
        <v>38.1</v>
      </c>
    </row>
    <row r="3030" spans="1:5" ht="15" customHeight="1">
      <c r="A3030" s="196" t="s">
        <v>3526</v>
      </c>
      <c r="B3030" s="197" t="s">
        <v>3534</v>
      </c>
      <c r="C3030" s="196" t="s">
        <v>3534</v>
      </c>
      <c r="D3030" s="196">
        <v>106.38</v>
      </c>
      <c r="E3030" s="196">
        <v>39.020000000000003</v>
      </c>
    </row>
    <row r="3031" spans="1:5" ht="15" customHeight="1">
      <c r="A3031" s="196" t="s">
        <v>3526</v>
      </c>
      <c r="B3031" s="197" t="s">
        <v>3534</v>
      </c>
      <c r="C3031" s="196" t="s">
        <v>3535</v>
      </c>
      <c r="D3031" s="196">
        <v>106.38</v>
      </c>
      <c r="E3031" s="196">
        <v>39.020000000000003</v>
      </c>
    </row>
    <row r="3032" spans="1:5" ht="15" customHeight="1">
      <c r="A3032" s="196" t="s">
        <v>3526</v>
      </c>
      <c r="B3032" s="197" t="s">
        <v>3534</v>
      </c>
      <c r="C3032" s="196" t="s">
        <v>3536</v>
      </c>
      <c r="D3032" s="196">
        <v>106.78</v>
      </c>
      <c r="E3032" s="196">
        <v>39.25</v>
      </c>
    </row>
    <row r="3033" spans="1:5" ht="15" customHeight="1">
      <c r="A3033" s="196" t="s">
        <v>3526</v>
      </c>
      <c r="B3033" s="197" t="s">
        <v>3534</v>
      </c>
      <c r="C3033" s="196" t="s">
        <v>3537</v>
      </c>
      <c r="D3033" s="196">
        <v>106.53</v>
      </c>
      <c r="E3033" s="196">
        <v>38.9</v>
      </c>
    </row>
    <row r="3034" spans="1:5" ht="15" customHeight="1">
      <c r="A3034" s="196" t="s">
        <v>3526</v>
      </c>
      <c r="B3034" s="197" t="s">
        <v>3538</v>
      </c>
      <c r="C3034" s="196" t="s">
        <v>3538</v>
      </c>
      <c r="D3034" s="196">
        <v>106.2</v>
      </c>
      <c r="E3034" s="196">
        <v>37.979999999999997</v>
      </c>
    </row>
    <row r="3035" spans="1:5" ht="15" customHeight="1">
      <c r="A3035" s="196" t="s">
        <v>3526</v>
      </c>
      <c r="B3035" s="197" t="s">
        <v>3538</v>
      </c>
      <c r="C3035" s="196" t="s">
        <v>3539</v>
      </c>
      <c r="D3035" s="196">
        <v>106.2</v>
      </c>
      <c r="E3035" s="196">
        <v>37.979999999999997</v>
      </c>
    </row>
    <row r="3036" spans="1:5" ht="15" customHeight="1">
      <c r="A3036" s="196" t="s">
        <v>3526</v>
      </c>
      <c r="B3036" s="197" t="s">
        <v>3538</v>
      </c>
      <c r="C3036" s="196" t="s">
        <v>3540</v>
      </c>
      <c r="D3036" s="196">
        <v>107.4</v>
      </c>
      <c r="E3036" s="196">
        <v>37.78</v>
      </c>
    </row>
    <row r="3037" spans="1:5" ht="15" customHeight="1">
      <c r="A3037" s="196" t="s">
        <v>3526</v>
      </c>
      <c r="B3037" s="197" t="s">
        <v>3538</v>
      </c>
      <c r="C3037" s="196" t="s">
        <v>3541</v>
      </c>
      <c r="D3037" s="196">
        <v>105.92</v>
      </c>
      <c r="E3037" s="196">
        <v>36.979999999999997</v>
      </c>
    </row>
    <row r="3038" spans="1:5" ht="15" customHeight="1">
      <c r="A3038" s="196" t="s">
        <v>3526</v>
      </c>
      <c r="B3038" s="197" t="s">
        <v>3538</v>
      </c>
      <c r="C3038" s="196" t="s">
        <v>3542</v>
      </c>
      <c r="D3038" s="196">
        <v>106.07</v>
      </c>
      <c r="E3038" s="196">
        <v>38.020000000000003</v>
      </c>
    </row>
    <row r="3039" spans="1:5" ht="15" customHeight="1">
      <c r="A3039" s="196" t="s">
        <v>3526</v>
      </c>
      <c r="B3039" s="197" t="s">
        <v>3543</v>
      </c>
      <c r="C3039" s="196" t="s">
        <v>3543</v>
      </c>
      <c r="D3039" s="196">
        <v>106.28</v>
      </c>
      <c r="E3039" s="196">
        <v>36</v>
      </c>
    </row>
    <row r="3040" spans="1:5" ht="15" customHeight="1">
      <c r="A3040" s="196" t="s">
        <v>3526</v>
      </c>
      <c r="B3040" s="197" t="s">
        <v>3543</v>
      </c>
      <c r="C3040" s="196" t="s">
        <v>3544</v>
      </c>
      <c r="D3040" s="196">
        <v>106.28</v>
      </c>
      <c r="E3040" s="196">
        <v>36</v>
      </c>
    </row>
    <row r="3041" spans="1:5" ht="15" customHeight="1">
      <c r="A3041" s="196" t="s">
        <v>3526</v>
      </c>
      <c r="B3041" s="197" t="s">
        <v>3543</v>
      </c>
      <c r="C3041" s="196" t="s">
        <v>3545</v>
      </c>
      <c r="D3041" s="196">
        <v>105.73</v>
      </c>
      <c r="E3041" s="196">
        <v>35.97</v>
      </c>
    </row>
    <row r="3042" spans="1:5" ht="15" customHeight="1">
      <c r="A3042" s="196" t="s">
        <v>3526</v>
      </c>
      <c r="B3042" s="197" t="s">
        <v>3543</v>
      </c>
      <c r="C3042" s="196" t="s">
        <v>3546</v>
      </c>
      <c r="D3042" s="196">
        <v>106.12</v>
      </c>
      <c r="E3042" s="196">
        <v>35.619999999999997</v>
      </c>
    </row>
    <row r="3043" spans="1:5" ht="15" customHeight="1">
      <c r="A3043" s="196" t="s">
        <v>3526</v>
      </c>
      <c r="B3043" s="197" t="s">
        <v>3543</v>
      </c>
      <c r="C3043" s="196" t="s">
        <v>3547</v>
      </c>
      <c r="D3043" s="196">
        <v>106.33</v>
      </c>
      <c r="E3043" s="196">
        <v>35.479999999999997</v>
      </c>
    </row>
    <row r="3044" spans="1:5" ht="15" customHeight="1">
      <c r="A3044" s="196" t="s">
        <v>3526</v>
      </c>
      <c r="B3044" s="197" t="s">
        <v>3543</v>
      </c>
      <c r="C3044" s="196" t="s">
        <v>3548</v>
      </c>
      <c r="D3044" s="196">
        <v>106.63</v>
      </c>
      <c r="E3044" s="196">
        <v>35.85</v>
      </c>
    </row>
    <row r="3045" spans="1:5" ht="15" customHeight="1">
      <c r="A3045" s="196" t="s">
        <v>3526</v>
      </c>
      <c r="B3045" s="197" t="s">
        <v>3549</v>
      </c>
      <c r="C3045" s="196" t="s">
        <v>3549</v>
      </c>
      <c r="D3045" s="196">
        <v>105.18</v>
      </c>
      <c r="E3045" s="196">
        <v>37.520000000000003</v>
      </c>
    </row>
    <row r="3046" spans="1:5" ht="15" customHeight="1">
      <c r="A3046" s="196" t="s">
        <v>3526</v>
      </c>
      <c r="B3046" s="197" t="s">
        <v>3549</v>
      </c>
      <c r="C3046" s="196" t="s">
        <v>3550</v>
      </c>
      <c r="D3046" s="196">
        <v>105.18</v>
      </c>
      <c r="E3046" s="196">
        <v>37.520000000000003</v>
      </c>
    </row>
    <row r="3047" spans="1:5" ht="15" customHeight="1">
      <c r="A3047" s="196" t="s">
        <v>3526</v>
      </c>
      <c r="B3047" s="197" t="s">
        <v>3549</v>
      </c>
      <c r="C3047" s="196" t="s">
        <v>3551</v>
      </c>
      <c r="D3047" s="196">
        <v>105.67</v>
      </c>
      <c r="E3047" s="196">
        <v>37.479999999999997</v>
      </c>
    </row>
    <row r="3048" spans="1:5" ht="15" customHeight="1">
      <c r="A3048" s="196" t="s">
        <v>3526</v>
      </c>
      <c r="B3048" s="197" t="s">
        <v>3549</v>
      </c>
      <c r="C3048" s="196" t="s">
        <v>3552</v>
      </c>
      <c r="D3048" s="196">
        <v>105.65</v>
      </c>
      <c r="E3048" s="196">
        <v>36.57</v>
      </c>
    </row>
    <row r="3049" spans="1:5" ht="15" customHeight="1">
      <c r="A3049" s="199" t="s">
        <v>3553</v>
      </c>
      <c r="B3049" s="197" t="s">
        <v>3554</v>
      </c>
      <c r="C3049" s="196" t="s">
        <v>3554</v>
      </c>
      <c r="D3049" s="196">
        <v>87.62</v>
      </c>
      <c r="E3049" s="196">
        <v>43.82</v>
      </c>
    </row>
    <row r="3050" spans="1:5" ht="15" customHeight="1">
      <c r="A3050" s="199" t="s">
        <v>3553</v>
      </c>
      <c r="B3050" s="197" t="s">
        <v>3554</v>
      </c>
      <c r="C3050" s="196" t="s">
        <v>3555</v>
      </c>
      <c r="D3050" s="196">
        <v>87.65</v>
      </c>
      <c r="E3050" s="196">
        <v>43.78</v>
      </c>
    </row>
    <row r="3051" spans="1:5" ht="15" customHeight="1">
      <c r="A3051" s="199" t="s">
        <v>3553</v>
      </c>
      <c r="B3051" s="197" t="s">
        <v>3554</v>
      </c>
      <c r="C3051" s="196" t="s">
        <v>3556</v>
      </c>
      <c r="D3051" s="196">
        <v>87.6</v>
      </c>
      <c r="E3051" s="196">
        <v>43.78</v>
      </c>
    </row>
    <row r="3052" spans="1:5" ht="15" customHeight="1">
      <c r="A3052" s="199" t="s">
        <v>3553</v>
      </c>
      <c r="B3052" s="197" t="s">
        <v>3554</v>
      </c>
      <c r="C3052" s="196" t="s">
        <v>695</v>
      </c>
      <c r="D3052" s="196">
        <v>87.6</v>
      </c>
      <c r="E3052" s="196">
        <v>43.85</v>
      </c>
    </row>
    <row r="3053" spans="1:5" ht="15" customHeight="1">
      <c r="A3053" s="199" t="s">
        <v>3553</v>
      </c>
      <c r="B3053" s="197" t="s">
        <v>3554</v>
      </c>
      <c r="C3053" s="196" t="s">
        <v>3557</v>
      </c>
      <c r="D3053" s="196">
        <v>87.63</v>
      </c>
      <c r="E3053" s="196">
        <v>43.83</v>
      </c>
    </row>
    <row r="3054" spans="1:5" ht="15" customHeight="1">
      <c r="A3054" s="199" t="s">
        <v>3553</v>
      </c>
      <c r="B3054" s="197" t="s">
        <v>3554</v>
      </c>
      <c r="C3054" s="196" t="s">
        <v>3558</v>
      </c>
      <c r="D3054" s="196">
        <v>87.42</v>
      </c>
      <c r="E3054" s="196">
        <v>43.87</v>
      </c>
    </row>
    <row r="3055" spans="1:5" ht="15" customHeight="1">
      <c r="A3055" s="199" t="s">
        <v>3553</v>
      </c>
      <c r="B3055" s="197" t="s">
        <v>3554</v>
      </c>
      <c r="C3055" s="196" t="s">
        <v>3559</v>
      </c>
      <c r="D3055" s="196">
        <v>88.3</v>
      </c>
      <c r="E3055" s="196">
        <v>43.35</v>
      </c>
    </row>
    <row r="3056" spans="1:5" ht="15" customHeight="1">
      <c r="A3056" s="199" t="s">
        <v>3553</v>
      </c>
      <c r="B3056" s="197" t="s">
        <v>3554</v>
      </c>
      <c r="C3056" s="196" t="s">
        <v>1246</v>
      </c>
      <c r="D3056" s="196">
        <v>87.68</v>
      </c>
      <c r="E3056" s="196">
        <v>43.95</v>
      </c>
    </row>
    <row r="3057" spans="1:5" ht="15" customHeight="1">
      <c r="A3057" s="199" t="s">
        <v>3553</v>
      </c>
      <c r="B3057" s="197" t="s">
        <v>3554</v>
      </c>
      <c r="C3057" s="196" t="s">
        <v>3560</v>
      </c>
      <c r="D3057" s="196">
        <v>87.6</v>
      </c>
      <c r="E3057" s="196">
        <v>43.8</v>
      </c>
    </row>
    <row r="3058" spans="1:5" ht="15" customHeight="1">
      <c r="A3058" s="199" t="s">
        <v>3553</v>
      </c>
      <c r="B3058" s="197" t="s">
        <v>3561</v>
      </c>
      <c r="C3058" s="196" t="s">
        <v>3561</v>
      </c>
      <c r="D3058" s="196">
        <v>84.87</v>
      </c>
      <c r="E3058" s="196">
        <v>45.6</v>
      </c>
    </row>
    <row r="3059" spans="1:5" ht="15" customHeight="1">
      <c r="A3059" s="199" t="s">
        <v>3553</v>
      </c>
      <c r="B3059" s="197" t="s">
        <v>3561</v>
      </c>
      <c r="C3059" s="196" t="s">
        <v>3562</v>
      </c>
      <c r="D3059" s="196">
        <v>84.85</v>
      </c>
      <c r="E3059" s="196">
        <v>44.32</v>
      </c>
    </row>
    <row r="3060" spans="1:5" ht="15" customHeight="1">
      <c r="A3060" s="199" t="s">
        <v>3553</v>
      </c>
      <c r="B3060" s="197" t="s">
        <v>3561</v>
      </c>
      <c r="C3060" s="196" t="s">
        <v>3563</v>
      </c>
      <c r="D3060" s="196">
        <v>84.87</v>
      </c>
      <c r="E3060" s="196">
        <v>45.6</v>
      </c>
    </row>
    <row r="3061" spans="1:5" ht="15" customHeight="1">
      <c r="A3061" s="199" t="s">
        <v>3553</v>
      </c>
      <c r="B3061" s="197" t="s">
        <v>3561</v>
      </c>
      <c r="C3061" s="196" t="s">
        <v>3564</v>
      </c>
      <c r="D3061" s="196">
        <v>85.13</v>
      </c>
      <c r="E3061" s="196">
        <v>45.7</v>
      </c>
    </row>
    <row r="3062" spans="1:5" ht="15" customHeight="1">
      <c r="A3062" s="199" t="s">
        <v>3553</v>
      </c>
      <c r="B3062" s="197" t="s">
        <v>3561</v>
      </c>
      <c r="C3062" s="196" t="s">
        <v>3565</v>
      </c>
      <c r="D3062" s="196">
        <v>85.68</v>
      </c>
      <c r="E3062" s="196">
        <v>46.08</v>
      </c>
    </row>
    <row r="3063" spans="1:5" ht="15" customHeight="1">
      <c r="A3063" s="199" t="s">
        <v>3553</v>
      </c>
      <c r="B3063" s="197" t="s">
        <v>3566</v>
      </c>
      <c r="C3063" s="196" t="s">
        <v>3566</v>
      </c>
      <c r="D3063" s="196">
        <v>89.17</v>
      </c>
      <c r="E3063" s="196">
        <v>42.95</v>
      </c>
    </row>
    <row r="3064" spans="1:5" ht="15" customHeight="1">
      <c r="A3064" s="199" t="s">
        <v>3553</v>
      </c>
      <c r="B3064" s="197" t="s">
        <v>3566</v>
      </c>
      <c r="C3064" s="196" t="s">
        <v>3567</v>
      </c>
      <c r="D3064" s="196">
        <v>89.17</v>
      </c>
      <c r="E3064" s="196">
        <v>42.95</v>
      </c>
    </row>
    <row r="3065" spans="1:5" ht="15" customHeight="1">
      <c r="A3065" s="199" t="s">
        <v>3553</v>
      </c>
      <c r="B3065" s="197" t="s">
        <v>3566</v>
      </c>
      <c r="C3065" s="196" t="s">
        <v>3568</v>
      </c>
      <c r="D3065" s="196">
        <v>90.22</v>
      </c>
      <c r="E3065" s="196">
        <v>42.87</v>
      </c>
    </row>
    <row r="3066" spans="1:5" ht="15" customHeight="1">
      <c r="A3066" s="199" t="s">
        <v>3553</v>
      </c>
      <c r="B3066" s="197" t="s">
        <v>3566</v>
      </c>
      <c r="C3066" s="196" t="s">
        <v>3569</v>
      </c>
      <c r="D3066" s="196">
        <v>88.65</v>
      </c>
      <c r="E3066" s="196">
        <v>42.78</v>
      </c>
    </row>
    <row r="3067" spans="1:5" ht="15" customHeight="1">
      <c r="A3067" s="199" t="s">
        <v>3553</v>
      </c>
      <c r="B3067" s="197" t="s">
        <v>3570</v>
      </c>
      <c r="C3067" s="196" t="s">
        <v>3570</v>
      </c>
      <c r="D3067" s="196">
        <v>93.52</v>
      </c>
      <c r="E3067" s="196">
        <v>42.83</v>
      </c>
    </row>
    <row r="3068" spans="1:5" ht="15" customHeight="1">
      <c r="A3068" s="199" t="s">
        <v>3553</v>
      </c>
      <c r="B3068" s="197" t="s">
        <v>3570</v>
      </c>
      <c r="C3068" s="196" t="s">
        <v>3571</v>
      </c>
      <c r="D3068" s="196">
        <v>93.52</v>
      </c>
      <c r="E3068" s="196">
        <v>42.83</v>
      </c>
    </row>
    <row r="3069" spans="1:5" ht="15" customHeight="1">
      <c r="A3069" s="199" t="s">
        <v>3553</v>
      </c>
      <c r="B3069" s="197" t="s">
        <v>3570</v>
      </c>
      <c r="C3069" s="196" t="s">
        <v>3572</v>
      </c>
      <c r="D3069" s="196">
        <v>94.7</v>
      </c>
      <c r="E3069" s="196">
        <v>43.25</v>
      </c>
    </row>
    <row r="3070" spans="1:5" ht="15" customHeight="1">
      <c r="A3070" s="199" t="s">
        <v>3553</v>
      </c>
      <c r="B3070" s="197" t="s">
        <v>3573</v>
      </c>
      <c r="C3070" s="196" t="s">
        <v>3573</v>
      </c>
      <c r="D3070" s="196">
        <v>87.3</v>
      </c>
      <c r="E3070" s="196">
        <v>44.02</v>
      </c>
    </row>
    <row r="3071" spans="1:5" ht="15" customHeight="1">
      <c r="A3071" s="199" t="s">
        <v>3553</v>
      </c>
      <c r="B3071" s="197" t="s">
        <v>3573</v>
      </c>
      <c r="C3071" s="196" t="s">
        <v>3574</v>
      </c>
      <c r="D3071" s="196">
        <v>87.3</v>
      </c>
      <c r="E3071" s="196">
        <v>44.02</v>
      </c>
    </row>
    <row r="3072" spans="1:5" ht="15" customHeight="1">
      <c r="A3072" s="199" t="s">
        <v>3553</v>
      </c>
      <c r="B3072" s="197" t="s">
        <v>3573</v>
      </c>
      <c r="C3072" s="196" t="s">
        <v>3575</v>
      </c>
      <c r="D3072" s="196">
        <v>87.98</v>
      </c>
      <c r="E3072" s="196">
        <v>44.15</v>
      </c>
    </row>
    <row r="3073" spans="1:5" ht="15" customHeight="1">
      <c r="A3073" s="199" t="s">
        <v>3553</v>
      </c>
      <c r="B3073" s="197" t="s">
        <v>3573</v>
      </c>
      <c r="C3073" s="196" t="s">
        <v>3576</v>
      </c>
      <c r="D3073" s="196">
        <v>87.65</v>
      </c>
      <c r="E3073" s="196">
        <v>43.97</v>
      </c>
    </row>
    <row r="3074" spans="1:5" ht="15" customHeight="1">
      <c r="A3074" s="199" t="s">
        <v>3553</v>
      </c>
      <c r="B3074" s="197" t="s">
        <v>3573</v>
      </c>
      <c r="C3074" s="196" t="s">
        <v>3577</v>
      </c>
      <c r="D3074" s="196">
        <v>86.9</v>
      </c>
      <c r="E3074" s="196">
        <v>44.18</v>
      </c>
    </row>
    <row r="3075" spans="1:5" ht="15" customHeight="1">
      <c r="A3075" s="199" t="s">
        <v>3553</v>
      </c>
      <c r="B3075" s="197" t="s">
        <v>3573</v>
      </c>
      <c r="C3075" s="196" t="s">
        <v>3578</v>
      </c>
      <c r="D3075" s="196">
        <v>86.22</v>
      </c>
      <c r="E3075" s="196">
        <v>44.3</v>
      </c>
    </row>
    <row r="3076" spans="1:5" ht="15" customHeight="1">
      <c r="A3076" s="199" t="s">
        <v>3553</v>
      </c>
      <c r="B3076" s="197" t="s">
        <v>3573</v>
      </c>
      <c r="C3076" s="196" t="s">
        <v>3579</v>
      </c>
      <c r="D3076" s="196">
        <v>89.58</v>
      </c>
      <c r="E3076" s="196">
        <v>44.02</v>
      </c>
    </row>
    <row r="3077" spans="1:5" ht="15" customHeight="1">
      <c r="A3077" s="199" t="s">
        <v>3553</v>
      </c>
      <c r="B3077" s="197" t="s">
        <v>3573</v>
      </c>
      <c r="C3077" s="196" t="s">
        <v>3580</v>
      </c>
      <c r="D3077" s="196">
        <v>89.18</v>
      </c>
      <c r="E3077" s="196">
        <v>44</v>
      </c>
    </row>
    <row r="3078" spans="1:5" ht="15" customHeight="1">
      <c r="A3078" s="199" t="s">
        <v>3553</v>
      </c>
      <c r="B3078" s="197" t="s">
        <v>3573</v>
      </c>
      <c r="C3078" s="196" t="s">
        <v>3581</v>
      </c>
      <c r="D3078" s="196">
        <v>90.28</v>
      </c>
      <c r="E3078" s="196">
        <v>43.83</v>
      </c>
    </row>
    <row r="3079" spans="1:5" ht="15" customHeight="1">
      <c r="A3079" s="199" t="s">
        <v>3553</v>
      </c>
      <c r="B3079" s="197" t="s">
        <v>3582</v>
      </c>
      <c r="C3079" s="196" t="s">
        <v>3582</v>
      </c>
      <c r="D3079" s="196">
        <v>82.07</v>
      </c>
      <c r="E3079" s="196">
        <v>44.9</v>
      </c>
    </row>
    <row r="3080" spans="1:5" ht="15" customHeight="1">
      <c r="A3080" s="199" t="s">
        <v>3553</v>
      </c>
      <c r="B3080" s="197" t="s">
        <v>3582</v>
      </c>
      <c r="C3080" s="196" t="s">
        <v>3583</v>
      </c>
      <c r="D3080" s="196">
        <v>82.07</v>
      </c>
      <c r="E3080" s="196">
        <v>44.9</v>
      </c>
    </row>
    <row r="3081" spans="1:5" ht="15" customHeight="1">
      <c r="A3081" s="199" t="s">
        <v>3553</v>
      </c>
      <c r="B3081" s="197" t="s">
        <v>3582</v>
      </c>
      <c r="C3081" s="196" t="s">
        <v>3584</v>
      </c>
      <c r="D3081" s="196">
        <v>82.88</v>
      </c>
      <c r="E3081" s="196">
        <v>44.6</v>
      </c>
    </row>
    <row r="3082" spans="1:5" ht="15" customHeight="1">
      <c r="A3082" s="199" t="s">
        <v>3553</v>
      </c>
      <c r="B3082" s="197" t="s">
        <v>3582</v>
      </c>
      <c r="C3082" s="196" t="s">
        <v>3585</v>
      </c>
      <c r="D3082" s="196">
        <v>81.03</v>
      </c>
      <c r="E3082" s="196">
        <v>44.97</v>
      </c>
    </row>
    <row r="3083" spans="1:5" ht="15" customHeight="1">
      <c r="A3083" s="199" t="s">
        <v>3553</v>
      </c>
      <c r="B3083" s="197" t="s">
        <v>3586</v>
      </c>
      <c r="C3083" s="196" t="s">
        <v>3586</v>
      </c>
      <c r="D3083" s="196">
        <v>86.15</v>
      </c>
      <c r="E3083" s="196">
        <v>41.77</v>
      </c>
    </row>
    <row r="3084" spans="1:5" ht="15" customHeight="1">
      <c r="A3084" s="199" t="s">
        <v>3553</v>
      </c>
      <c r="B3084" s="197" t="s">
        <v>3586</v>
      </c>
      <c r="C3084" s="196" t="s">
        <v>3587</v>
      </c>
      <c r="D3084" s="196">
        <v>86.15</v>
      </c>
      <c r="E3084" s="196">
        <v>41.77</v>
      </c>
    </row>
    <row r="3085" spans="1:5" ht="15" customHeight="1">
      <c r="A3085" s="199" t="s">
        <v>3553</v>
      </c>
      <c r="B3085" s="197" t="s">
        <v>3586</v>
      </c>
      <c r="C3085" s="196" t="s">
        <v>3588</v>
      </c>
      <c r="D3085" s="196">
        <v>84.27</v>
      </c>
      <c r="E3085" s="196">
        <v>41.78</v>
      </c>
    </row>
    <row r="3086" spans="1:5" ht="15" customHeight="1">
      <c r="A3086" s="199" t="s">
        <v>3553</v>
      </c>
      <c r="B3086" s="197" t="s">
        <v>3586</v>
      </c>
      <c r="C3086" s="196" t="s">
        <v>3589</v>
      </c>
      <c r="D3086" s="196">
        <v>86.25</v>
      </c>
      <c r="E3086" s="196">
        <v>41.33</v>
      </c>
    </row>
    <row r="3087" spans="1:5" ht="15" customHeight="1">
      <c r="A3087" s="199" t="s">
        <v>3553</v>
      </c>
      <c r="B3087" s="197" t="s">
        <v>3586</v>
      </c>
      <c r="C3087" s="196" t="s">
        <v>3590</v>
      </c>
      <c r="D3087" s="196">
        <v>88.17</v>
      </c>
      <c r="E3087" s="196">
        <v>39.020000000000003</v>
      </c>
    </row>
    <row r="3088" spans="1:5" ht="15" customHeight="1">
      <c r="A3088" s="199" t="s">
        <v>3553</v>
      </c>
      <c r="B3088" s="197" t="s">
        <v>3586</v>
      </c>
      <c r="C3088" s="196" t="s">
        <v>3591</v>
      </c>
      <c r="D3088" s="196">
        <v>85.53</v>
      </c>
      <c r="E3088" s="196">
        <v>38.130000000000003</v>
      </c>
    </row>
    <row r="3089" spans="1:5" ht="15" customHeight="1">
      <c r="A3089" s="199" t="s">
        <v>3553</v>
      </c>
      <c r="B3089" s="197" t="s">
        <v>3586</v>
      </c>
      <c r="C3089" s="196" t="s">
        <v>3592</v>
      </c>
      <c r="D3089" s="196">
        <v>86.57</v>
      </c>
      <c r="E3089" s="196">
        <v>42.07</v>
      </c>
    </row>
    <row r="3090" spans="1:5" ht="15" customHeight="1">
      <c r="A3090" s="199" t="s">
        <v>3553</v>
      </c>
      <c r="B3090" s="197" t="s">
        <v>3586</v>
      </c>
      <c r="C3090" s="196" t="s">
        <v>3593</v>
      </c>
      <c r="D3090" s="196">
        <v>86.4</v>
      </c>
      <c r="E3090" s="196">
        <v>42.32</v>
      </c>
    </row>
    <row r="3091" spans="1:5" ht="15" customHeight="1">
      <c r="A3091" s="199" t="s">
        <v>3553</v>
      </c>
      <c r="B3091" s="197" t="s">
        <v>3586</v>
      </c>
      <c r="C3091" s="196" t="s">
        <v>3594</v>
      </c>
      <c r="D3091" s="196">
        <v>86.87</v>
      </c>
      <c r="E3091" s="196">
        <v>42.27</v>
      </c>
    </row>
    <row r="3092" spans="1:5" ht="15" customHeight="1">
      <c r="A3092" s="199" t="s">
        <v>3553</v>
      </c>
      <c r="B3092" s="197" t="s">
        <v>3586</v>
      </c>
      <c r="C3092" s="196" t="s">
        <v>3595</v>
      </c>
      <c r="D3092" s="196">
        <v>86.63</v>
      </c>
      <c r="E3092" s="196">
        <v>41.98</v>
      </c>
    </row>
    <row r="3093" spans="1:5" ht="15" customHeight="1">
      <c r="A3093" s="199" t="s">
        <v>3553</v>
      </c>
      <c r="B3093" s="197" t="s">
        <v>3596</v>
      </c>
      <c r="C3093" s="196" t="s">
        <v>3596</v>
      </c>
      <c r="D3093" s="196">
        <v>80.27</v>
      </c>
      <c r="E3093" s="196">
        <v>41.17</v>
      </c>
    </row>
    <row r="3094" spans="1:5" ht="15" customHeight="1">
      <c r="A3094" s="199" t="s">
        <v>3553</v>
      </c>
      <c r="B3094" s="197" t="s">
        <v>3596</v>
      </c>
      <c r="C3094" s="196" t="s">
        <v>3597</v>
      </c>
      <c r="D3094" s="196">
        <v>80.27</v>
      </c>
      <c r="E3094" s="196">
        <v>41.17</v>
      </c>
    </row>
    <row r="3095" spans="1:5" ht="15" customHeight="1">
      <c r="A3095" s="199" t="s">
        <v>3553</v>
      </c>
      <c r="B3095" s="197" t="s">
        <v>3596</v>
      </c>
      <c r="C3095" s="196" t="s">
        <v>3598</v>
      </c>
      <c r="D3095" s="196">
        <v>80.23</v>
      </c>
      <c r="E3095" s="196">
        <v>41.28</v>
      </c>
    </row>
    <row r="3096" spans="1:5" ht="15" customHeight="1">
      <c r="A3096" s="199" t="s">
        <v>3553</v>
      </c>
      <c r="B3096" s="197" t="s">
        <v>3596</v>
      </c>
      <c r="C3096" s="196" t="s">
        <v>3599</v>
      </c>
      <c r="D3096" s="196">
        <v>82.97</v>
      </c>
      <c r="E3096" s="196">
        <v>41.72</v>
      </c>
    </row>
    <row r="3097" spans="1:5" ht="15" customHeight="1">
      <c r="A3097" s="199" t="s">
        <v>3553</v>
      </c>
      <c r="B3097" s="197" t="s">
        <v>3596</v>
      </c>
      <c r="C3097" s="196" t="s">
        <v>3600</v>
      </c>
      <c r="D3097" s="196">
        <v>82.78</v>
      </c>
      <c r="E3097" s="196">
        <v>41.22</v>
      </c>
    </row>
    <row r="3098" spans="1:5" ht="15" customHeight="1">
      <c r="A3098" s="199" t="s">
        <v>3553</v>
      </c>
      <c r="B3098" s="197" t="s">
        <v>3596</v>
      </c>
      <c r="C3098" s="196" t="s">
        <v>3601</v>
      </c>
      <c r="D3098" s="196">
        <v>82.6</v>
      </c>
      <c r="E3098" s="196">
        <v>41.55</v>
      </c>
    </row>
    <row r="3099" spans="1:5" ht="15" customHeight="1">
      <c r="A3099" s="199" t="s">
        <v>3553</v>
      </c>
      <c r="B3099" s="197" t="s">
        <v>3596</v>
      </c>
      <c r="C3099" s="196" t="s">
        <v>3602</v>
      </c>
      <c r="D3099" s="196">
        <v>81.87</v>
      </c>
      <c r="E3099" s="196">
        <v>41.8</v>
      </c>
    </row>
    <row r="3100" spans="1:5" ht="15" customHeight="1">
      <c r="A3100" s="199" t="s">
        <v>3553</v>
      </c>
      <c r="B3100" s="197" t="s">
        <v>3596</v>
      </c>
      <c r="C3100" s="196" t="s">
        <v>3603</v>
      </c>
      <c r="D3100" s="196">
        <v>79.23</v>
      </c>
      <c r="E3100" s="196">
        <v>41.22</v>
      </c>
    </row>
    <row r="3101" spans="1:5" ht="15" customHeight="1">
      <c r="A3101" s="199" t="s">
        <v>3553</v>
      </c>
      <c r="B3101" s="197" t="s">
        <v>3596</v>
      </c>
      <c r="C3101" s="196" t="s">
        <v>3604</v>
      </c>
      <c r="D3101" s="196">
        <v>80.38</v>
      </c>
      <c r="E3101" s="196">
        <v>40.630000000000003</v>
      </c>
    </row>
    <row r="3102" spans="1:5" ht="15" customHeight="1">
      <c r="A3102" s="199" t="s">
        <v>3553</v>
      </c>
      <c r="B3102" s="197" t="s">
        <v>3596</v>
      </c>
      <c r="C3102" s="196" t="s">
        <v>3605</v>
      </c>
      <c r="D3102" s="196">
        <v>79.05</v>
      </c>
      <c r="E3102" s="196">
        <v>40.5</v>
      </c>
    </row>
    <row r="3103" spans="1:5" ht="15" customHeight="1">
      <c r="A3103" s="199" t="s">
        <v>3553</v>
      </c>
      <c r="B3103" s="197" t="s">
        <v>3606</v>
      </c>
      <c r="C3103" s="196" t="s">
        <v>3606</v>
      </c>
      <c r="D3103" s="196">
        <v>76.17</v>
      </c>
      <c r="E3103" s="196">
        <v>39.72</v>
      </c>
    </row>
    <row r="3104" spans="1:5" ht="15" customHeight="1">
      <c r="A3104" s="199" t="s">
        <v>3553</v>
      </c>
      <c r="B3104" s="197" t="s">
        <v>3606</v>
      </c>
      <c r="C3104" s="196" t="s">
        <v>3607</v>
      </c>
      <c r="D3104" s="196">
        <v>75.95</v>
      </c>
      <c r="E3104" s="196">
        <v>39.15</v>
      </c>
    </row>
    <row r="3105" spans="1:5" ht="15" customHeight="1">
      <c r="A3105" s="199" t="s">
        <v>3553</v>
      </c>
      <c r="B3105" s="197" t="s">
        <v>3606</v>
      </c>
      <c r="C3105" s="196" t="s">
        <v>3608</v>
      </c>
      <c r="D3105" s="196">
        <v>78.45</v>
      </c>
      <c r="E3105" s="196">
        <v>40.93</v>
      </c>
    </row>
    <row r="3106" spans="1:5" ht="15" customHeight="1">
      <c r="A3106" s="199" t="s">
        <v>3553</v>
      </c>
      <c r="B3106" s="197" t="s">
        <v>3606</v>
      </c>
      <c r="C3106" s="196" t="s">
        <v>3609</v>
      </c>
      <c r="D3106" s="196">
        <v>75.25</v>
      </c>
      <c r="E3106" s="196">
        <v>39.72</v>
      </c>
    </row>
    <row r="3107" spans="1:5" ht="15" customHeight="1">
      <c r="A3107" s="199" t="s">
        <v>3553</v>
      </c>
      <c r="B3107" s="197" t="s">
        <v>3610</v>
      </c>
      <c r="C3107" s="196" t="s">
        <v>3610</v>
      </c>
      <c r="D3107" s="196">
        <v>75.98</v>
      </c>
      <c r="E3107" s="196">
        <v>39.47</v>
      </c>
    </row>
    <row r="3108" spans="1:5" ht="15" customHeight="1">
      <c r="A3108" s="199" t="s">
        <v>3553</v>
      </c>
      <c r="B3108" s="197" t="s">
        <v>3610</v>
      </c>
      <c r="C3108" s="196" t="s">
        <v>3611</v>
      </c>
      <c r="D3108" s="196">
        <v>75.98</v>
      </c>
      <c r="E3108" s="196">
        <v>39.47</v>
      </c>
    </row>
    <row r="3109" spans="1:5" ht="15" customHeight="1">
      <c r="A3109" s="199" t="s">
        <v>3553</v>
      </c>
      <c r="B3109" s="197" t="s">
        <v>3610</v>
      </c>
      <c r="C3109" s="196" t="s">
        <v>3612</v>
      </c>
      <c r="D3109" s="196">
        <v>75.849999999999994</v>
      </c>
      <c r="E3109" s="196">
        <v>39.380000000000003</v>
      </c>
    </row>
    <row r="3110" spans="1:5" ht="15" customHeight="1">
      <c r="A3110" s="199" t="s">
        <v>3553</v>
      </c>
      <c r="B3110" s="197" t="s">
        <v>3610</v>
      </c>
      <c r="C3110" s="196" t="s">
        <v>3613</v>
      </c>
      <c r="D3110" s="196">
        <v>76.05</v>
      </c>
      <c r="E3110" s="196">
        <v>39.4</v>
      </c>
    </row>
    <row r="3111" spans="1:5" ht="15" customHeight="1">
      <c r="A3111" s="199" t="s">
        <v>3553</v>
      </c>
      <c r="B3111" s="197" t="s">
        <v>3610</v>
      </c>
      <c r="C3111" s="196" t="s">
        <v>3614</v>
      </c>
      <c r="D3111" s="196">
        <v>76.17</v>
      </c>
      <c r="E3111" s="196">
        <v>38.93</v>
      </c>
    </row>
    <row r="3112" spans="1:5" ht="15" customHeight="1">
      <c r="A3112" s="199" t="s">
        <v>3553</v>
      </c>
      <c r="B3112" s="197" t="s">
        <v>3610</v>
      </c>
      <c r="C3112" s="196" t="s">
        <v>3615</v>
      </c>
      <c r="D3112" s="196">
        <v>77.27</v>
      </c>
      <c r="E3112" s="196">
        <v>38.18</v>
      </c>
    </row>
    <row r="3113" spans="1:5" ht="15" customHeight="1">
      <c r="A3113" s="199" t="s">
        <v>3553</v>
      </c>
      <c r="B3113" s="197" t="s">
        <v>3610</v>
      </c>
      <c r="C3113" s="196" t="s">
        <v>3616</v>
      </c>
      <c r="D3113" s="196">
        <v>77.23</v>
      </c>
      <c r="E3113" s="196">
        <v>38.42</v>
      </c>
    </row>
    <row r="3114" spans="1:5" ht="15" customHeight="1">
      <c r="A3114" s="199" t="s">
        <v>3553</v>
      </c>
      <c r="B3114" s="197" t="s">
        <v>3610</v>
      </c>
      <c r="C3114" s="196" t="s">
        <v>3617</v>
      </c>
      <c r="D3114" s="196">
        <v>77.42</v>
      </c>
      <c r="E3114" s="196">
        <v>37.880000000000003</v>
      </c>
    </row>
    <row r="3115" spans="1:5" ht="15" customHeight="1">
      <c r="A3115" s="199" t="s">
        <v>3553</v>
      </c>
      <c r="B3115" s="197" t="s">
        <v>3610</v>
      </c>
      <c r="C3115" s="196" t="s">
        <v>3618</v>
      </c>
      <c r="D3115" s="196">
        <v>77.650000000000006</v>
      </c>
      <c r="E3115" s="196">
        <v>38.9</v>
      </c>
    </row>
    <row r="3116" spans="1:5" ht="15" customHeight="1">
      <c r="A3116" s="199" t="s">
        <v>3553</v>
      </c>
      <c r="B3116" s="197" t="s">
        <v>3610</v>
      </c>
      <c r="C3116" s="196" t="s">
        <v>3619</v>
      </c>
      <c r="D3116" s="196">
        <v>76.77</v>
      </c>
      <c r="E3116" s="196">
        <v>39.229999999999997</v>
      </c>
    </row>
    <row r="3117" spans="1:5" ht="15" customHeight="1">
      <c r="A3117" s="199" t="s">
        <v>3553</v>
      </c>
      <c r="B3117" s="197" t="s">
        <v>3610</v>
      </c>
      <c r="C3117" s="196" t="s">
        <v>3620</v>
      </c>
      <c r="D3117" s="196">
        <v>76.73</v>
      </c>
      <c r="E3117" s="196">
        <v>39.5</v>
      </c>
    </row>
    <row r="3118" spans="1:5" ht="15" customHeight="1">
      <c r="A3118" s="199" t="s">
        <v>3553</v>
      </c>
      <c r="B3118" s="197" t="s">
        <v>3610</v>
      </c>
      <c r="C3118" s="196" t="s">
        <v>3621</v>
      </c>
      <c r="D3118" s="196">
        <v>78.55</v>
      </c>
      <c r="E3118" s="196">
        <v>39.78</v>
      </c>
    </row>
    <row r="3119" spans="1:5" ht="15" customHeight="1">
      <c r="A3119" s="199" t="s">
        <v>3553</v>
      </c>
      <c r="B3119" s="197" t="s">
        <v>3622</v>
      </c>
      <c r="C3119" s="196" t="s">
        <v>3622</v>
      </c>
      <c r="D3119" s="196">
        <v>79.92</v>
      </c>
      <c r="E3119" s="196">
        <v>37.119999999999997</v>
      </c>
    </row>
    <row r="3120" spans="1:5" ht="15" customHeight="1">
      <c r="A3120" s="199" t="s">
        <v>3553</v>
      </c>
      <c r="B3120" s="197" t="s">
        <v>3622</v>
      </c>
      <c r="C3120" s="196" t="s">
        <v>3623</v>
      </c>
      <c r="D3120" s="196">
        <v>79.92</v>
      </c>
      <c r="E3120" s="196">
        <v>37.119999999999997</v>
      </c>
    </row>
    <row r="3121" spans="1:5" ht="15" customHeight="1">
      <c r="A3121" s="199" t="s">
        <v>3553</v>
      </c>
      <c r="B3121" s="197" t="s">
        <v>3622</v>
      </c>
      <c r="C3121" s="196" t="s">
        <v>3624</v>
      </c>
      <c r="D3121" s="196">
        <v>79.930000000000007</v>
      </c>
      <c r="E3121" s="196">
        <v>37.1</v>
      </c>
    </row>
    <row r="3122" spans="1:5" ht="15" customHeight="1">
      <c r="A3122" s="199" t="s">
        <v>3553</v>
      </c>
      <c r="B3122" s="197" t="s">
        <v>3622</v>
      </c>
      <c r="C3122" s="196" t="s">
        <v>3625</v>
      </c>
      <c r="D3122" s="196">
        <v>79.73</v>
      </c>
      <c r="E3122" s="196">
        <v>37.270000000000003</v>
      </c>
    </row>
    <row r="3123" spans="1:5" ht="15" customHeight="1">
      <c r="A3123" s="199" t="s">
        <v>3553</v>
      </c>
      <c r="B3123" s="197" t="s">
        <v>3622</v>
      </c>
      <c r="C3123" s="196" t="s">
        <v>3626</v>
      </c>
      <c r="D3123" s="196">
        <v>78.28</v>
      </c>
      <c r="E3123" s="196">
        <v>37.619999999999997</v>
      </c>
    </row>
    <row r="3124" spans="1:5" ht="15" customHeight="1">
      <c r="A3124" s="199" t="s">
        <v>3553</v>
      </c>
      <c r="B3124" s="197" t="s">
        <v>3622</v>
      </c>
      <c r="C3124" s="196" t="s">
        <v>3627</v>
      </c>
      <c r="D3124" s="196">
        <v>80.180000000000007</v>
      </c>
      <c r="E3124" s="196">
        <v>37.07</v>
      </c>
    </row>
    <row r="3125" spans="1:5" ht="15" customHeight="1">
      <c r="A3125" s="199" t="s">
        <v>3553</v>
      </c>
      <c r="B3125" s="197" t="s">
        <v>3622</v>
      </c>
      <c r="C3125" s="196" t="s">
        <v>3628</v>
      </c>
      <c r="D3125" s="196">
        <v>80.8</v>
      </c>
      <c r="E3125" s="196">
        <v>37</v>
      </c>
    </row>
    <row r="3126" spans="1:5" ht="15" customHeight="1">
      <c r="A3126" s="199" t="s">
        <v>3553</v>
      </c>
      <c r="B3126" s="197" t="s">
        <v>3622</v>
      </c>
      <c r="C3126" s="196" t="s">
        <v>3629</v>
      </c>
      <c r="D3126" s="196">
        <v>81.67</v>
      </c>
      <c r="E3126" s="196">
        <v>36.85</v>
      </c>
    </row>
    <row r="3127" spans="1:5" ht="15" customHeight="1">
      <c r="A3127" s="199" t="s">
        <v>3553</v>
      </c>
      <c r="B3127" s="197" t="s">
        <v>3622</v>
      </c>
      <c r="C3127" s="196" t="s">
        <v>3630</v>
      </c>
      <c r="D3127" s="196">
        <v>82.68</v>
      </c>
      <c r="E3127" s="196">
        <v>37.07</v>
      </c>
    </row>
    <row r="3128" spans="1:5" ht="15" customHeight="1">
      <c r="A3128" s="199" t="s">
        <v>3553</v>
      </c>
      <c r="B3128" s="197" t="s">
        <v>3631</v>
      </c>
      <c r="C3128" s="196" t="s">
        <v>3631</v>
      </c>
      <c r="D3128" s="196">
        <v>81.319999999999993</v>
      </c>
      <c r="E3128" s="196">
        <v>43.92</v>
      </c>
    </row>
    <row r="3129" spans="1:5" ht="15" customHeight="1">
      <c r="A3129" s="199" t="s">
        <v>3553</v>
      </c>
      <c r="B3129" s="197" t="s">
        <v>3631</v>
      </c>
      <c r="C3129" s="196" t="s">
        <v>3632</v>
      </c>
      <c r="D3129" s="196">
        <v>81.319999999999993</v>
      </c>
      <c r="E3129" s="196">
        <v>43.92</v>
      </c>
    </row>
    <row r="3130" spans="1:5" ht="15" customHeight="1">
      <c r="A3130" s="199" t="s">
        <v>3553</v>
      </c>
      <c r="B3130" s="197" t="s">
        <v>3631</v>
      </c>
      <c r="C3130" s="196" t="s">
        <v>3633</v>
      </c>
      <c r="D3130" s="196">
        <v>84.9</v>
      </c>
      <c r="E3130" s="196">
        <v>44.42</v>
      </c>
    </row>
    <row r="3131" spans="1:5" ht="15" customHeight="1">
      <c r="A3131" s="199" t="s">
        <v>3553</v>
      </c>
      <c r="B3131" s="197" t="s">
        <v>3631</v>
      </c>
      <c r="C3131" s="196" t="s">
        <v>3634</v>
      </c>
      <c r="D3131" s="196">
        <v>81.52</v>
      </c>
      <c r="E3131" s="196">
        <v>43.98</v>
      </c>
    </row>
    <row r="3132" spans="1:5" ht="15" customHeight="1">
      <c r="A3132" s="199" t="s">
        <v>3553</v>
      </c>
      <c r="B3132" s="197" t="s">
        <v>3631</v>
      </c>
      <c r="C3132" s="196" t="s">
        <v>3635</v>
      </c>
      <c r="D3132" s="196">
        <v>81.150000000000006</v>
      </c>
      <c r="E3132" s="196">
        <v>43.83</v>
      </c>
    </row>
    <row r="3133" spans="1:5" ht="15" customHeight="1">
      <c r="A3133" s="199" t="s">
        <v>3553</v>
      </c>
      <c r="B3133" s="197" t="s">
        <v>3631</v>
      </c>
      <c r="C3133" s="196" t="s">
        <v>3636</v>
      </c>
      <c r="D3133" s="196">
        <v>80.88</v>
      </c>
      <c r="E3133" s="196">
        <v>44.05</v>
      </c>
    </row>
    <row r="3134" spans="1:5" ht="15" customHeight="1">
      <c r="A3134" s="199" t="s">
        <v>3553</v>
      </c>
      <c r="B3134" s="197" t="s">
        <v>3631</v>
      </c>
      <c r="C3134" s="196" t="s">
        <v>3637</v>
      </c>
      <c r="D3134" s="196">
        <v>82.23</v>
      </c>
      <c r="E3134" s="196">
        <v>43.48</v>
      </c>
    </row>
    <row r="3135" spans="1:5" ht="15" customHeight="1">
      <c r="A3135" s="199" t="s">
        <v>3553</v>
      </c>
      <c r="B3135" s="197" t="s">
        <v>3631</v>
      </c>
      <c r="C3135" s="196" t="s">
        <v>3638</v>
      </c>
      <c r="D3135" s="196">
        <v>83.25</v>
      </c>
      <c r="E3135" s="196">
        <v>43.43</v>
      </c>
    </row>
    <row r="3136" spans="1:5" ht="15" customHeight="1">
      <c r="A3136" s="199" t="s">
        <v>3553</v>
      </c>
      <c r="B3136" s="197" t="s">
        <v>3631</v>
      </c>
      <c r="C3136" s="196" t="s">
        <v>3639</v>
      </c>
      <c r="D3136" s="196">
        <v>81.13</v>
      </c>
      <c r="E3136" s="196">
        <v>43.15</v>
      </c>
    </row>
    <row r="3137" spans="1:5" ht="15" customHeight="1">
      <c r="A3137" s="199" t="s">
        <v>3553</v>
      </c>
      <c r="B3137" s="197" t="s">
        <v>3631</v>
      </c>
      <c r="C3137" s="196" t="s">
        <v>3640</v>
      </c>
      <c r="D3137" s="196">
        <v>81.83</v>
      </c>
      <c r="E3137" s="196">
        <v>43.22</v>
      </c>
    </row>
    <row r="3138" spans="1:5" ht="15" customHeight="1">
      <c r="A3138" s="199" t="s">
        <v>3553</v>
      </c>
      <c r="B3138" s="197" t="s">
        <v>3631</v>
      </c>
      <c r="C3138" s="196" t="s">
        <v>3641</v>
      </c>
      <c r="D3138" s="196">
        <v>82.5</v>
      </c>
      <c r="E3138" s="196">
        <v>43.78</v>
      </c>
    </row>
    <row r="3139" spans="1:5" ht="15" customHeight="1">
      <c r="A3139" s="199" t="s">
        <v>3553</v>
      </c>
      <c r="B3139" s="197" t="s">
        <v>3642</v>
      </c>
      <c r="C3139" s="196" t="s">
        <v>3642</v>
      </c>
      <c r="D3139" s="196">
        <v>82.98</v>
      </c>
      <c r="E3139" s="196">
        <v>46.75</v>
      </c>
    </row>
    <row r="3140" spans="1:5" ht="15" customHeight="1">
      <c r="A3140" s="199" t="s">
        <v>3553</v>
      </c>
      <c r="B3140" s="197" t="s">
        <v>3642</v>
      </c>
      <c r="C3140" s="196" t="s">
        <v>3643</v>
      </c>
      <c r="D3140" s="196">
        <v>82.98</v>
      </c>
      <c r="E3140" s="196">
        <v>46.75</v>
      </c>
    </row>
    <row r="3141" spans="1:5" ht="15" customHeight="1">
      <c r="A3141" s="199" t="s">
        <v>3553</v>
      </c>
      <c r="B3141" s="197" t="s">
        <v>3642</v>
      </c>
      <c r="C3141" s="196" t="s">
        <v>3644</v>
      </c>
      <c r="D3141" s="196">
        <v>84.68</v>
      </c>
      <c r="E3141" s="196">
        <v>44.43</v>
      </c>
    </row>
    <row r="3142" spans="1:5" ht="15" customHeight="1">
      <c r="A3142" s="199" t="s">
        <v>3553</v>
      </c>
      <c r="B3142" s="197" t="s">
        <v>3642</v>
      </c>
      <c r="C3142" s="196" t="s">
        <v>3645</v>
      </c>
      <c r="D3142" s="196">
        <v>83.63</v>
      </c>
      <c r="E3142" s="196">
        <v>46.53</v>
      </c>
    </row>
    <row r="3143" spans="1:5" ht="15" customHeight="1">
      <c r="A3143" s="199" t="s">
        <v>3553</v>
      </c>
      <c r="B3143" s="197" t="s">
        <v>3642</v>
      </c>
      <c r="C3143" s="196" t="s">
        <v>3646</v>
      </c>
      <c r="D3143" s="196">
        <v>85.62</v>
      </c>
      <c r="E3143" s="196">
        <v>44.33</v>
      </c>
    </row>
    <row r="3144" spans="1:5" ht="15" customHeight="1">
      <c r="A3144" s="199" t="s">
        <v>3553</v>
      </c>
      <c r="B3144" s="197" t="s">
        <v>3642</v>
      </c>
      <c r="C3144" s="196" t="s">
        <v>3647</v>
      </c>
      <c r="D3144" s="196">
        <v>83.6</v>
      </c>
      <c r="E3144" s="196">
        <v>45.93</v>
      </c>
    </row>
    <row r="3145" spans="1:5" ht="15" customHeight="1">
      <c r="A3145" s="199" t="s">
        <v>3553</v>
      </c>
      <c r="B3145" s="197" t="s">
        <v>3642</v>
      </c>
      <c r="C3145" s="196" t="s">
        <v>3648</v>
      </c>
      <c r="D3145" s="196">
        <v>82.98</v>
      </c>
      <c r="E3145" s="196">
        <v>46.2</v>
      </c>
    </row>
    <row r="3146" spans="1:5" ht="15" customHeight="1">
      <c r="A3146" s="199" t="s">
        <v>3553</v>
      </c>
      <c r="B3146" s="197" t="s">
        <v>3642</v>
      </c>
      <c r="C3146" s="196" t="s">
        <v>3649</v>
      </c>
      <c r="D3146" s="196">
        <v>85.72</v>
      </c>
      <c r="E3146" s="196">
        <v>46.8</v>
      </c>
    </row>
    <row r="3147" spans="1:5" ht="15" customHeight="1">
      <c r="A3147" s="199" t="s">
        <v>3553</v>
      </c>
      <c r="B3147" s="197" t="s">
        <v>3650</v>
      </c>
      <c r="C3147" s="196" t="s">
        <v>3650</v>
      </c>
      <c r="D3147" s="196">
        <v>88.13</v>
      </c>
      <c r="E3147" s="196">
        <v>47.85</v>
      </c>
    </row>
    <row r="3148" spans="1:5" ht="15" customHeight="1">
      <c r="A3148" s="199" t="s">
        <v>3553</v>
      </c>
      <c r="B3148" s="197" t="s">
        <v>3650</v>
      </c>
      <c r="C3148" s="196" t="s">
        <v>3651</v>
      </c>
      <c r="D3148" s="196">
        <v>88.13</v>
      </c>
      <c r="E3148" s="196">
        <v>47.85</v>
      </c>
    </row>
    <row r="3149" spans="1:5" ht="15" customHeight="1">
      <c r="A3149" s="199" t="s">
        <v>3553</v>
      </c>
      <c r="B3149" s="197" t="s">
        <v>3650</v>
      </c>
      <c r="C3149" s="196" t="s">
        <v>3652</v>
      </c>
      <c r="D3149" s="196">
        <v>86.85</v>
      </c>
      <c r="E3149" s="196">
        <v>47.7</v>
      </c>
    </row>
    <row r="3150" spans="1:5" ht="15" customHeight="1">
      <c r="A3150" s="199" t="s">
        <v>3553</v>
      </c>
      <c r="B3150" s="197" t="s">
        <v>3650</v>
      </c>
      <c r="C3150" s="196" t="s">
        <v>3653</v>
      </c>
      <c r="D3150" s="196">
        <v>89.52</v>
      </c>
      <c r="E3150" s="196">
        <v>47</v>
      </c>
    </row>
    <row r="3151" spans="1:5" ht="15" customHeight="1">
      <c r="A3151" s="199" t="s">
        <v>3553</v>
      </c>
      <c r="B3151" s="197" t="s">
        <v>3650</v>
      </c>
      <c r="C3151" s="196" t="s">
        <v>3654</v>
      </c>
      <c r="D3151" s="196">
        <v>87.5</v>
      </c>
      <c r="E3151" s="196">
        <v>47.12</v>
      </c>
    </row>
    <row r="3152" spans="1:5" ht="15" customHeight="1">
      <c r="A3152" s="199" t="s">
        <v>3553</v>
      </c>
      <c r="B3152" s="197" t="s">
        <v>3650</v>
      </c>
      <c r="C3152" s="196" t="s">
        <v>3655</v>
      </c>
      <c r="D3152" s="196">
        <v>86.42</v>
      </c>
      <c r="E3152" s="196">
        <v>48.07</v>
      </c>
    </row>
    <row r="3153" spans="1:5" ht="15" customHeight="1">
      <c r="A3153" s="199" t="s">
        <v>3553</v>
      </c>
      <c r="B3153" s="197" t="s">
        <v>3650</v>
      </c>
      <c r="C3153" s="196" t="s">
        <v>3656</v>
      </c>
      <c r="D3153" s="196">
        <v>90.38</v>
      </c>
      <c r="E3153" s="196">
        <v>46.67</v>
      </c>
    </row>
    <row r="3154" spans="1:5" ht="15" customHeight="1">
      <c r="A3154" s="199" t="s">
        <v>3553</v>
      </c>
      <c r="B3154" s="197" t="s">
        <v>3650</v>
      </c>
      <c r="C3154" s="196" t="s">
        <v>3657</v>
      </c>
      <c r="D3154" s="196">
        <v>85.88</v>
      </c>
      <c r="E3154" s="196">
        <v>47.43</v>
      </c>
    </row>
    <row r="3155" spans="1:5" ht="15" customHeight="1">
      <c r="A3155" s="199" t="s">
        <v>3553</v>
      </c>
      <c r="B3155" s="197" t="s">
        <v>3658</v>
      </c>
      <c r="C3155" s="196" t="s">
        <v>3658</v>
      </c>
      <c r="D3155" s="196">
        <v>86.03</v>
      </c>
      <c r="E3155" s="196">
        <v>44.3</v>
      </c>
    </row>
    <row r="3156" spans="1:5" ht="15" customHeight="1">
      <c r="A3156" s="199" t="s">
        <v>3553</v>
      </c>
      <c r="B3156" s="197" t="s">
        <v>3658</v>
      </c>
      <c r="C3156" s="196" t="s">
        <v>3659</v>
      </c>
      <c r="D3156" s="196">
        <v>81.28</v>
      </c>
      <c r="E3156" s="196">
        <v>40.549999999999997</v>
      </c>
    </row>
    <row r="3157" spans="1:5" ht="15" customHeight="1">
      <c r="A3157" s="199" t="s">
        <v>3553</v>
      </c>
      <c r="B3157" s="197" t="s">
        <v>3658</v>
      </c>
      <c r="C3157" s="196" t="s">
        <v>3660</v>
      </c>
      <c r="D3157" s="196">
        <v>79.13</v>
      </c>
      <c r="E3157" s="196">
        <v>39.85</v>
      </c>
    </row>
    <row r="3158" spans="1:5" ht="15" customHeight="1">
      <c r="A3158" s="199" t="s">
        <v>3553</v>
      </c>
      <c r="B3158" s="197" t="s">
        <v>3658</v>
      </c>
      <c r="C3158" s="196" t="s">
        <v>3661</v>
      </c>
      <c r="D3158" s="196">
        <v>87.53</v>
      </c>
      <c r="E3158" s="196">
        <v>44.17</v>
      </c>
    </row>
    <row r="3159" spans="1:5" ht="15" customHeight="1">
      <c r="A3159" s="207" t="s">
        <v>3662</v>
      </c>
      <c r="B3159" s="197" t="s">
        <v>3662</v>
      </c>
      <c r="C3159" s="196" t="s">
        <v>3663</v>
      </c>
      <c r="D3159" s="196">
        <v>114.08</v>
      </c>
      <c r="E3159" s="196">
        <v>22.2</v>
      </c>
    </row>
    <row r="3160" spans="1:5" ht="15" customHeight="1">
      <c r="A3160" s="207" t="s">
        <v>3662</v>
      </c>
      <c r="B3160" s="197" t="s">
        <v>3662</v>
      </c>
      <c r="C3160" s="196" t="s">
        <v>3664</v>
      </c>
      <c r="D3160" s="196">
        <v>113.33</v>
      </c>
      <c r="E3160" s="196">
        <v>22.13</v>
      </c>
    </row>
    <row r="3161" spans="1:5" ht="15" customHeight="1">
      <c r="A3161" s="207" t="s">
        <v>3662</v>
      </c>
      <c r="B3161" s="197" t="s">
        <v>3662</v>
      </c>
      <c r="C3161" s="196" t="s">
        <v>3665</v>
      </c>
      <c r="D3161" s="196">
        <v>121.5</v>
      </c>
      <c r="E3161" s="196">
        <v>25.03</v>
      </c>
    </row>
    <row r="3162" spans="1:5" ht="15" customHeight="1">
      <c r="A3162" s="207" t="s">
        <v>3662</v>
      </c>
      <c r="B3162" s="197" t="s">
        <v>3662</v>
      </c>
      <c r="C3162" s="196" t="s">
        <v>3666</v>
      </c>
      <c r="D3162" s="196">
        <v>120.28</v>
      </c>
      <c r="E3162" s="196">
        <v>22.62</v>
      </c>
    </row>
    <row r="3163" spans="1:5" ht="15" customHeight="1">
      <c r="A3163" s="207" t="s">
        <v>3662</v>
      </c>
      <c r="B3163" s="197" t="s">
        <v>3662</v>
      </c>
      <c r="C3163" s="196" t="s">
        <v>3667</v>
      </c>
      <c r="D3163" s="196">
        <v>121.73</v>
      </c>
      <c r="E3163" s="196">
        <v>25.13</v>
      </c>
    </row>
    <row r="3164" spans="1:5" ht="15" customHeight="1">
      <c r="A3164" s="207" t="s">
        <v>3662</v>
      </c>
      <c r="B3164" s="197" t="s">
        <v>3662</v>
      </c>
      <c r="C3164" s="196" t="s">
        <v>3668</v>
      </c>
      <c r="D3164" s="196">
        <v>120.67</v>
      </c>
      <c r="E3164" s="196">
        <v>24.15</v>
      </c>
    </row>
    <row r="3165" spans="1:5" ht="15" customHeight="1">
      <c r="A3165" s="207" t="s">
        <v>3662</v>
      </c>
      <c r="B3165" s="197" t="s">
        <v>3662</v>
      </c>
      <c r="C3165" s="196" t="s">
        <v>3669</v>
      </c>
      <c r="D3165" s="196">
        <v>120.2</v>
      </c>
      <c r="E3165" s="196">
        <v>23</v>
      </c>
    </row>
    <row r="3166" spans="1:5" ht="15" customHeight="1">
      <c r="A3166" s="207" t="s">
        <v>3662</v>
      </c>
      <c r="B3166" s="197" t="s">
        <v>3662</v>
      </c>
      <c r="C3166" s="196" t="s">
        <v>3670</v>
      </c>
      <c r="D3166" s="196">
        <v>120.95</v>
      </c>
      <c r="E3166" s="196">
        <v>24.82</v>
      </c>
    </row>
    <row r="3167" spans="1:5" ht="15" customHeight="1">
      <c r="A3167" s="207" t="s">
        <v>3662</v>
      </c>
      <c r="B3167" s="197" t="s">
        <v>3662</v>
      </c>
      <c r="C3167" s="196" t="s">
        <v>3671</v>
      </c>
      <c r="D3167" s="196">
        <v>120.43</v>
      </c>
      <c r="E3167" s="196">
        <v>23.48</v>
      </c>
    </row>
    <row r="3168" spans="1:5" ht="15" customHeight="1">
      <c r="A3168" s="207" t="s">
        <v>3662</v>
      </c>
      <c r="B3168" s="197" t="s">
        <v>3662</v>
      </c>
      <c r="C3168" s="196" t="s">
        <v>3672</v>
      </c>
      <c r="D3168" s="196">
        <v>121.47</v>
      </c>
      <c r="E3168" s="196">
        <v>25.02</v>
      </c>
    </row>
    <row r="3169" spans="1:5" ht="15" customHeight="1">
      <c r="A3169" s="207" t="s">
        <v>3662</v>
      </c>
      <c r="B3169" s="197" t="s">
        <v>3662</v>
      </c>
      <c r="C3169" s="196" t="s">
        <v>3673</v>
      </c>
      <c r="D3169" s="196">
        <v>121.75</v>
      </c>
      <c r="E3169" s="196">
        <v>24.77</v>
      </c>
    </row>
    <row r="3170" spans="1:5" ht="15" customHeight="1">
      <c r="A3170" s="207" t="s">
        <v>3662</v>
      </c>
      <c r="B3170" s="197" t="s">
        <v>3662</v>
      </c>
      <c r="C3170" s="196" t="s">
        <v>3674</v>
      </c>
      <c r="D3170" s="196">
        <v>121.3</v>
      </c>
      <c r="E3170" s="196">
        <v>24.97</v>
      </c>
    </row>
    <row r="3171" spans="1:5" ht="15" customHeight="1">
      <c r="A3171" s="207" t="s">
        <v>3662</v>
      </c>
      <c r="B3171" s="197" t="s">
        <v>3662</v>
      </c>
      <c r="C3171" s="196" t="s">
        <v>3675</v>
      </c>
      <c r="D3171" s="196">
        <v>120.8</v>
      </c>
      <c r="E3171" s="196">
        <v>24.53</v>
      </c>
    </row>
    <row r="3172" spans="1:5" ht="15" customHeight="1">
      <c r="A3172" s="207" t="s">
        <v>3662</v>
      </c>
      <c r="B3172" s="197" t="s">
        <v>3662</v>
      </c>
      <c r="C3172" s="196" t="s">
        <v>3676</v>
      </c>
      <c r="D3172" s="196">
        <v>120.72</v>
      </c>
      <c r="E3172" s="196">
        <v>24.25</v>
      </c>
    </row>
    <row r="3173" spans="1:5" ht="15" customHeight="1">
      <c r="A3173" s="207" t="s">
        <v>3662</v>
      </c>
      <c r="B3173" s="197" t="s">
        <v>3662</v>
      </c>
      <c r="C3173" s="196" t="s">
        <v>3677</v>
      </c>
      <c r="D3173" s="196">
        <v>120.53</v>
      </c>
      <c r="E3173" s="196">
        <v>24.08</v>
      </c>
    </row>
    <row r="3174" spans="1:5" ht="15" customHeight="1">
      <c r="A3174" s="207" t="s">
        <v>3662</v>
      </c>
      <c r="B3174" s="197" t="s">
        <v>3662</v>
      </c>
      <c r="C3174" s="196" t="s">
        <v>3678</v>
      </c>
      <c r="D3174" s="196">
        <v>120.67</v>
      </c>
      <c r="E3174" s="196">
        <v>23.92</v>
      </c>
    </row>
    <row r="3175" spans="1:5" ht="15" customHeight="1">
      <c r="A3175" s="207" t="s">
        <v>3662</v>
      </c>
      <c r="B3175" s="197" t="s">
        <v>3662</v>
      </c>
      <c r="C3175" s="196" t="s">
        <v>3679</v>
      </c>
      <c r="D3175" s="196">
        <v>120.53</v>
      </c>
      <c r="E3175" s="196">
        <v>23.72</v>
      </c>
    </row>
    <row r="3176" spans="1:5" ht="15" customHeight="1">
      <c r="A3176" s="207" t="s">
        <v>3662</v>
      </c>
      <c r="B3176" s="197" t="s">
        <v>3662</v>
      </c>
      <c r="C3176" s="196" t="s">
        <v>3680</v>
      </c>
      <c r="D3176" s="196">
        <v>120.32</v>
      </c>
      <c r="E3176" s="196">
        <v>23.32</v>
      </c>
    </row>
    <row r="3177" spans="1:5" ht="15" customHeight="1">
      <c r="A3177" s="207" t="s">
        <v>3662</v>
      </c>
      <c r="B3177" s="197" t="s">
        <v>3662</v>
      </c>
      <c r="C3177" s="196" t="s">
        <v>3681</v>
      </c>
      <c r="D3177" s="196">
        <v>120.37</v>
      </c>
      <c r="E3177" s="196">
        <v>22.63</v>
      </c>
    </row>
    <row r="3178" spans="1:5" ht="15" customHeight="1">
      <c r="A3178" s="207" t="s">
        <v>3662</v>
      </c>
      <c r="B3178" s="197" t="s">
        <v>3662</v>
      </c>
      <c r="C3178" s="196" t="s">
        <v>3682</v>
      </c>
      <c r="D3178" s="196">
        <v>120.48</v>
      </c>
      <c r="E3178" s="196">
        <v>22.67</v>
      </c>
    </row>
    <row r="3179" spans="1:5" ht="15" customHeight="1">
      <c r="A3179" s="207" t="s">
        <v>3662</v>
      </c>
      <c r="B3179" s="197" t="s">
        <v>3662</v>
      </c>
      <c r="C3179" s="196" t="s">
        <v>3683</v>
      </c>
      <c r="D3179" s="196">
        <v>121.15</v>
      </c>
      <c r="E3179" s="196">
        <v>22.75</v>
      </c>
    </row>
    <row r="3180" spans="1:5" ht="15" customHeight="1">
      <c r="A3180" s="207" t="s">
        <v>3662</v>
      </c>
      <c r="B3180" s="197" t="s">
        <v>3662</v>
      </c>
      <c r="C3180" s="196" t="s">
        <v>3684</v>
      </c>
      <c r="D3180" s="196">
        <v>121.6</v>
      </c>
      <c r="E3180" s="196">
        <v>23.98</v>
      </c>
    </row>
    <row r="3181" spans="1:5" ht="15" customHeight="1">
      <c r="A3181" s="207" t="s">
        <v>3662</v>
      </c>
      <c r="B3181" s="197" t="s">
        <v>3662</v>
      </c>
      <c r="C3181" s="196" t="s">
        <v>3685</v>
      </c>
      <c r="D3181" s="196">
        <v>119.58</v>
      </c>
      <c r="E3181" s="196">
        <v>23.58</v>
      </c>
    </row>
    <row r="3182" spans="1:5" ht="15" customHeight="1">
      <c r="A3182" s="214"/>
      <c r="B3182" s="215"/>
      <c r="C3182" s="214"/>
      <c r="D3182" s="214"/>
      <c r="E3182" s="214"/>
    </row>
  </sheetData>
  <mergeCells count="3">
    <mergeCell ref="A1:E1"/>
    <mergeCell ref="I3:L3"/>
    <mergeCell ref="I4:L4"/>
  </mergeCells>
  <phoneticPr fontId="1" type="noConversion"/>
  <hyperlinks>
    <hyperlink ref="I4" r:id="rId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" sqref="C2:G3"/>
    </sheetView>
  </sheetViews>
  <sheetFormatPr defaultRowHeight="13.5"/>
  <cols>
    <col min="1" max="1" width="9" style="228"/>
    <col min="2" max="2" width="15.125" style="217" customWidth="1"/>
    <col min="3" max="3" width="12.875" style="217" customWidth="1"/>
    <col min="4" max="4" width="17.375" style="217" customWidth="1"/>
    <col min="5" max="5" width="20" style="217" customWidth="1"/>
    <col min="6" max="6" width="19.125" style="217" customWidth="1"/>
    <col min="7" max="7" width="19.5" style="217" customWidth="1"/>
    <col min="8" max="257" width="9" style="217"/>
    <col min="258" max="258" width="15.125" style="217" customWidth="1"/>
    <col min="259" max="259" width="12.875" style="217" customWidth="1"/>
    <col min="260" max="260" width="17.375" style="217" customWidth="1"/>
    <col min="261" max="261" width="20" style="217" customWidth="1"/>
    <col min="262" max="262" width="19.125" style="217" customWidth="1"/>
    <col min="263" max="263" width="19.5" style="217" customWidth="1"/>
    <col min="264" max="513" width="9" style="217"/>
    <col min="514" max="514" width="15.125" style="217" customWidth="1"/>
    <col min="515" max="515" width="12.875" style="217" customWidth="1"/>
    <col min="516" max="516" width="17.375" style="217" customWidth="1"/>
    <col min="517" max="517" width="20" style="217" customWidth="1"/>
    <col min="518" max="518" width="19.125" style="217" customWidth="1"/>
    <col min="519" max="519" width="19.5" style="217" customWidth="1"/>
    <col min="520" max="769" width="9" style="217"/>
    <col min="770" max="770" width="15.125" style="217" customWidth="1"/>
    <col min="771" max="771" width="12.875" style="217" customWidth="1"/>
    <col min="772" max="772" width="17.375" style="217" customWidth="1"/>
    <col min="773" max="773" width="20" style="217" customWidth="1"/>
    <col min="774" max="774" width="19.125" style="217" customWidth="1"/>
    <col min="775" max="775" width="19.5" style="217" customWidth="1"/>
    <col min="776" max="1025" width="9" style="217"/>
    <col min="1026" max="1026" width="15.125" style="217" customWidth="1"/>
    <col min="1027" max="1027" width="12.875" style="217" customWidth="1"/>
    <col min="1028" max="1028" width="17.375" style="217" customWidth="1"/>
    <col min="1029" max="1029" width="20" style="217" customWidth="1"/>
    <col min="1030" max="1030" width="19.125" style="217" customWidth="1"/>
    <col min="1031" max="1031" width="19.5" style="217" customWidth="1"/>
    <col min="1032" max="1281" width="9" style="217"/>
    <col min="1282" max="1282" width="15.125" style="217" customWidth="1"/>
    <col min="1283" max="1283" width="12.875" style="217" customWidth="1"/>
    <col min="1284" max="1284" width="17.375" style="217" customWidth="1"/>
    <col min="1285" max="1285" width="20" style="217" customWidth="1"/>
    <col min="1286" max="1286" width="19.125" style="217" customWidth="1"/>
    <col min="1287" max="1287" width="19.5" style="217" customWidth="1"/>
    <col min="1288" max="1537" width="9" style="217"/>
    <col min="1538" max="1538" width="15.125" style="217" customWidth="1"/>
    <col min="1539" max="1539" width="12.875" style="217" customWidth="1"/>
    <col min="1540" max="1540" width="17.375" style="217" customWidth="1"/>
    <col min="1541" max="1541" width="20" style="217" customWidth="1"/>
    <col min="1542" max="1542" width="19.125" style="217" customWidth="1"/>
    <col min="1543" max="1543" width="19.5" style="217" customWidth="1"/>
    <col min="1544" max="1793" width="9" style="217"/>
    <col min="1794" max="1794" width="15.125" style="217" customWidth="1"/>
    <col min="1795" max="1795" width="12.875" style="217" customWidth="1"/>
    <col min="1796" max="1796" width="17.375" style="217" customWidth="1"/>
    <col min="1797" max="1797" width="20" style="217" customWidth="1"/>
    <col min="1798" max="1798" width="19.125" style="217" customWidth="1"/>
    <col min="1799" max="1799" width="19.5" style="217" customWidth="1"/>
    <col min="1800" max="2049" width="9" style="217"/>
    <col min="2050" max="2050" width="15.125" style="217" customWidth="1"/>
    <col min="2051" max="2051" width="12.875" style="217" customWidth="1"/>
    <col min="2052" max="2052" width="17.375" style="217" customWidth="1"/>
    <col min="2053" max="2053" width="20" style="217" customWidth="1"/>
    <col min="2054" max="2054" width="19.125" style="217" customWidth="1"/>
    <col min="2055" max="2055" width="19.5" style="217" customWidth="1"/>
    <col min="2056" max="2305" width="9" style="217"/>
    <col min="2306" max="2306" width="15.125" style="217" customWidth="1"/>
    <col min="2307" max="2307" width="12.875" style="217" customWidth="1"/>
    <col min="2308" max="2308" width="17.375" style="217" customWidth="1"/>
    <col min="2309" max="2309" width="20" style="217" customWidth="1"/>
    <col min="2310" max="2310" width="19.125" style="217" customWidth="1"/>
    <col min="2311" max="2311" width="19.5" style="217" customWidth="1"/>
    <col min="2312" max="2561" width="9" style="217"/>
    <col min="2562" max="2562" width="15.125" style="217" customWidth="1"/>
    <col min="2563" max="2563" width="12.875" style="217" customWidth="1"/>
    <col min="2564" max="2564" width="17.375" style="217" customWidth="1"/>
    <col min="2565" max="2565" width="20" style="217" customWidth="1"/>
    <col min="2566" max="2566" width="19.125" style="217" customWidth="1"/>
    <col min="2567" max="2567" width="19.5" style="217" customWidth="1"/>
    <col min="2568" max="2817" width="9" style="217"/>
    <col min="2818" max="2818" width="15.125" style="217" customWidth="1"/>
    <col min="2819" max="2819" width="12.875" style="217" customWidth="1"/>
    <col min="2820" max="2820" width="17.375" style="217" customWidth="1"/>
    <col min="2821" max="2821" width="20" style="217" customWidth="1"/>
    <col min="2822" max="2822" width="19.125" style="217" customWidth="1"/>
    <col min="2823" max="2823" width="19.5" style="217" customWidth="1"/>
    <col min="2824" max="3073" width="9" style="217"/>
    <col min="3074" max="3074" width="15.125" style="217" customWidth="1"/>
    <col min="3075" max="3075" width="12.875" style="217" customWidth="1"/>
    <col min="3076" max="3076" width="17.375" style="217" customWidth="1"/>
    <col min="3077" max="3077" width="20" style="217" customWidth="1"/>
    <col min="3078" max="3078" width="19.125" style="217" customWidth="1"/>
    <col min="3079" max="3079" width="19.5" style="217" customWidth="1"/>
    <col min="3080" max="3329" width="9" style="217"/>
    <col min="3330" max="3330" width="15.125" style="217" customWidth="1"/>
    <col min="3331" max="3331" width="12.875" style="217" customWidth="1"/>
    <col min="3332" max="3332" width="17.375" style="217" customWidth="1"/>
    <col min="3333" max="3333" width="20" style="217" customWidth="1"/>
    <col min="3334" max="3334" width="19.125" style="217" customWidth="1"/>
    <col min="3335" max="3335" width="19.5" style="217" customWidth="1"/>
    <col min="3336" max="3585" width="9" style="217"/>
    <col min="3586" max="3586" width="15.125" style="217" customWidth="1"/>
    <col min="3587" max="3587" width="12.875" style="217" customWidth="1"/>
    <col min="3588" max="3588" width="17.375" style="217" customWidth="1"/>
    <col min="3589" max="3589" width="20" style="217" customWidth="1"/>
    <col min="3590" max="3590" width="19.125" style="217" customWidth="1"/>
    <col min="3591" max="3591" width="19.5" style="217" customWidth="1"/>
    <col min="3592" max="3841" width="9" style="217"/>
    <col min="3842" max="3842" width="15.125" style="217" customWidth="1"/>
    <col min="3843" max="3843" width="12.875" style="217" customWidth="1"/>
    <col min="3844" max="3844" width="17.375" style="217" customWidth="1"/>
    <col min="3845" max="3845" width="20" style="217" customWidth="1"/>
    <col min="3846" max="3846" width="19.125" style="217" customWidth="1"/>
    <col min="3847" max="3847" width="19.5" style="217" customWidth="1"/>
    <col min="3848" max="4097" width="9" style="217"/>
    <col min="4098" max="4098" width="15.125" style="217" customWidth="1"/>
    <col min="4099" max="4099" width="12.875" style="217" customWidth="1"/>
    <col min="4100" max="4100" width="17.375" style="217" customWidth="1"/>
    <col min="4101" max="4101" width="20" style="217" customWidth="1"/>
    <col min="4102" max="4102" width="19.125" style="217" customWidth="1"/>
    <col min="4103" max="4103" width="19.5" style="217" customWidth="1"/>
    <col min="4104" max="4353" width="9" style="217"/>
    <col min="4354" max="4354" width="15.125" style="217" customWidth="1"/>
    <col min="4355" max="4355" width="12.875" style="217" customWidth="1"/>
    <col min="4356" max="4356" width="17.375" style="217" customWidth="1"/>
    <col min="4357" max="4357" width="20" style="217" customWidth="1"/>
    <col min="4358" max="4358" width="19.125" style="217" customWidth="1"/>
    <col min="4359" max="4359" width="19.5" style="217" customWidth="1"/>
    <col min="4360" max="4609" width="9" style="217"/>
    <col min="4610" max="4610" width="15.125" style="217" customWidth="1"/>
    <col min="4611" max="4611" width="12.875" style="217" customWidth="1"/>
    <col min="4612" max="4612" width="17.375" style="217" customWidth="1"/>
    <col min="4613" max="4613" width="20" style="217" customWidth="1"/>
    <col min="4614" max="4614" width="19.125" style="217" customWidth="1"/>
    <col min="4615" max="4615" width="19.5" style="217" customWidth="1"/>
    <col min="4616" max="4865" width="9" style="217"/>
    <col min="4866" max="4866" width="15.125" style="217" customWidth="1"/>
    <col min="4867" max="4867" width="12.875" style="217" customWidth="1"/>
    <col min="4868" max="4868" width="17.375" style="217" customWidth="1"/>
    <col min="4869" max="4869" width="20" style="217" customWidth="1"/>
    <col min="4870" max="4870" width="19.125" style="217" customWidth="1"/>
    <col min="4871" max="4871" width="19.5" style="217" customWidth="1"/>
    <col min="4872" max="5121" width="9" style="217"/>
    <col min="5122" max="5122" width="15.125" style="217" customWidth="1"/>
    <col min="5123" max="5123" width="12.875" style="217" customWidth="1"/>
    <col min="5124" max="5124" width="17.375" style="217" customWidth="1"/>
    <col min="5125" max="5125" width="20" style="217" customWidth="1"/>
    <col min="5126" max="5126" width="19.125" style="217" customWidth="1"/>
    <col min="5127" max="5127" width="19.5" style="217" customWidth="1"/>
    <col min="5128" max="5377" width="9" style="217"/>
    <col min="5378" max="5378" width="15.125" style="217" customWidth="1"/>
    <col min="5379" max="5379" width="12.875" style="217" customWidth="1"/>
    <col min="5380" max="5380" width="17.375" style="217" customWidth="1"/>
    <col min="5381" max="5381" width="20" style="217" customWidth="1"/>
    <col min="5382" max="5382" width="19.125" style="217" customWidth="1"/>
    <col min="5383" max="5383" width="19.5" style="217" customWidth="1"/>
    <col min="5384" max="5633" width="9" style="217"/>
    <col min="5634" max="5634" width="15.125" style="217" customWidth="1"/>
    <col min="5635" max="5635" width="12.875" style="217" customWidth="1"/>
    <col min="5636" max="5636" width="17.375" style="217" customWidth="1"/>
    <col min="5637" max="5637" width="20" style="217" customWidth="1"/>
    <col min="5638" max="5638" width="19.125" style="217" customWidth="1"/>
    <col min="5639" max="5639" width="19.5" style="217" customWidth="1"/>
    <col min="5640" max="5889" width="9" style="217"/>
    <col min="5890" max="5890" width="15.125" style="217" customWidth="1"/>
    <col min="5891" max="5891" width="12.875" style="217" customWidth="1"/>
    <col min="5892" max="5892" width="17.375" style="217" customWidth="1"/>
    <col min="5893" max="5893" width="20" style="217" customWidth="1"/>
    <col min="5894" max="5894" width="19.125" style="217" customWidth="1"/>
    <col min="5895" max="5895" width="19.5" style="217" customWidth="1"/>
    <col min="5896" max="6145" width="9" style="217"/>
    <col min="6146" max="6146" width="15.125" style="217" customWidth="1"/>
    <col min="6147" max="6147" width="12.875" style="217" customWidth="1"/>
    <col min="6148" max="6148" width="17.375" style="217" customWidth="1"/>
    <col min="6149" max="6149" width="20" style="217" customWidth="1"/>
    <col min="6150" max="6150" width="19.125" style="217" customWidth="1"/>
    <col min="6151" max="6151" width="19.5" style="217" customWidth="1"/>
    <col min="6152" max="6401" width="9" style="217"/>
    <col min="6402" max="6402" width="15.125" style="217" customWidth="1"/>
    <col min="6403" max="6403" width="12.875" style="217" customWidth="1"/>
    <col min="6404" max="6404" width="17.375" style="217" customWidth="1"/>
    <col min="6405" max="6405" width="20" style="217" customWidth="1"/>
    <col min="6406" max="6406" width="19.125" style="217" customWidth="1"/>
    <col min="6407" max="6407" width="19.5" style="217" customWidth="1"/>
    <col min="6408" max="6657" width="9" style="217"/>
    <col min="6658" max="6658" width="15.125" style="217" customWidth="1"/>
    <col min="6659" max="6659" width="12.875" style="217" customWidth="1"/>
    <col min="6660" max="6660" width="17.375" style="217" customWidth="1"/>
    <col min="6661" max="6661" width="20" style="217" customWidth="1"/>
    <col min="6662" max="6662" width="19.125" style="217" customWidth="1"/>
    <col min="6663" max="6663" width="19.5" style="217" customWidth="1"/>
    <col min="6664" max="6913" width="9" style="217"/>
    <col min="6914" max="6914" width="15.125" style="217" customWidth="1"/>
    <col min="6915" max="6915" width="12.875" style="217" customWidth="1"/>
    <col min="6916" max="6916" width="17.375" style="217" customWidth="1"/>
    <col min="6917" max="6917" width="20" style="217" customWidth="1"/>
    <col min="6918" max="6918" width="19.125" style="217" customWidth="1"/>
    <col min="6919" max="6919" width="19.5" style="217" customWidth="1"/>
    <col min="6920" max="7169" width="9" style="217"/>
    <col min="7170" max="7170" width="15.125" style="217" customWidth="1"/>
    <col min="7171" max="7171" width="12.875" style="217" customWidth="1"/>
    <col min="7172" max="7172" width="17.375" style="217" customWidth="1"/>
    <col min="7173" max="7173" width="20" style="217" customWidth="1"/>
    <col min="7174" max="7174" width="19.125" style="217" customWidth="1"/>
    <col min="7175" max="7175" width="19.5" style="217" customWidth="1"/>
    <col min="7176" max="7425" width="9" style="217"/>
    <col min="7426" max="7426" width="15.125" style="217" customWidth="1"/>
    <col min="7427" max="7427" width="12.875" style="217" customWidth="1"/>
    <col min="7428" max="7428" width="17.375" style="217" customWidth="1"/>
    <col min="7429" max="7429" width="20" style="217" customWidth="1"/>
    <col min="7430" max="7430" width="19.125" style="217" customWidth="1"/>
    <col min="7431" max="7431" width="19.5" style="217" customWidth="1"/>
    <col min="7432" max="7681" width="9" style="217"/>
    <col min="7682" max="7682" width="15.125" style="217" customWidth="1"/>
    <col min="7683" max="7683" width="12.875" style="217" customWidth="1"/>
    <col min="7684" max="7684" width="17.375" style="217" customWidth="1"/>
    <col min="7685" max="7685" width="20" style="217" customWidth="1"/>
    <col min="7686" max="7686" width="19.125" style="217" customWidth="1"/>
    <col min="7687" max="7687" width="19.5" style="217" customWidth="1"/>
    <col min="7688" max="7937" width="9" style="217"/>
    <col min="7938" max="7938" width="15.125" style="217" customWidth="1"/>
    <col min="7939" max="7939" width="12.875" style="217" customWidth="1"/>
    <col min="7940" max="7940" width="17.375" style="217" customWidth="1"/>
    <col min="7941" max="7941" width="20" style="217" customWidth="1"/>
    <col min="7942" max="7942" width="19.125" style="217" customWidth="1"/>
    <col min="7943" max="7943" width="19.5" style="217" customWidth="1"/>
    <col min="7944" max="8193" width="9" style="217"/>
    <col min="8194" max="8194" width="15.125" style="217" customWidth="1"/>
    <col min="8195" max="8195" width="12.875" style="217" customWidth="1"/>
    <col min="8196" max="8196" width="17.375" style="217" customWidth="1"/>
    <col min="8197" max="8197" width="20" style="217" customWidth="1"/>
    <col min="8198" max="8198" width="19.125" style="217" customWidth="1"/>
    <col min="8199" max="8199" width="19.5" style="217" customWidth="1"/>
    <col min="8200" max="8449" width="9" style="217"/>
    <col min="8450" max="8450" width="15.125" style="217" customWidth="1"/>
    <col min="8451" max="8451" width="12.875" style="217" customWidth="1"/>
    <col min="8452" max="8452" width="17.375" style="217" customWidth="1"/>
    <col min="8453" max="8453" width="20" style="217" customWidth="1"/>
    <col min="8454" max="8454" width="19.125" style="217" customWidth="1"/>
    <col min="8455" max="8455" width="19.5" style="217" customWidth="1"/>
    <col min="8456" max="8705" width="9" style="217"/>
    <col min="8706" max="8706" width="15.125" style="217" customWidth="1"/>
    <col min="8707" max="8707" width="12.875" style="217" customWidth="1"/>
    <col min="8708" max="8708" width="17.375" style="217" customWidth="1"/>
    <col min="8709" max="8709" width="20" style="217" customWidth="1"/>
    <col min="8710" max="8710" width="19.125" style="217" customWidth="1"/>
    <col min="8711" max="8711" width="19.5" style="217" customWidth="1"/>
    <col min="8712" max="8961" width="9" style="217"/>
    <col min="8962" max="8962" width="15.125" style="217" customWidth="1"/>
    <col min="8963" max="8963" width="12.875" style="217" customWidth="1"/>
    <col min="8964" max="8964" width="17.375" style="217" customWidth="1"/>
    <col min="8965" max="8965" width="20" style="217" customWidth="1"/>
    <col min="8966" max="8966" width="19.125" style="217" customWidth="1"/>
    <col min="8967" max="8967" width="19.5" style="217" customWidth="1"/>
    <col min="8968" max="9217" width="9" style="217"/>
    <col min="9218" max="9218" width="15.125" style="217" customWidth="1"/>
    <col min="9219" max="9219" width="12.875" style="217" customWidth="1"/>
    <col min="9220" max="9220" width="17.375" style="217" customWidth="1"/>
    <col min="9221" max="9221" width="20" style="217" customWidth="1"/>
    <col min="9222" max="9222" width="19.125" style="217" customWidth="1"/>
    <col min="9223" max="9223" width="19.5" style="217" customWidth="1"/>
    <col min="9224" max="9473" width="9" style="217"/>
    <col min="9474" max="9474" width="15.125" style="217" customWidth="1"/>
    <col min="9475" max="9475" width="12.875" style="217" customWidth="1"/>
    <col min="9476" max="9476" width="17.375" style="217" customWidth="1"/>
    <col min="9477" max="9477" width="20" style="217" customWidth="1"/>
    <col min="9478" max="9478" width="19.125" style="217" customWidth="1"/>
    <col min="9479" max="9479" width="19.5" style="217" customWidth="1"/>
    <col min="9480" max="9729" width="9" style="217"/>
    <col min="9730" max="9730" width="15.125" style="217" customWidth="1"/>
    <col min="9731" max="9731" width="12.875" style="217" customWidth="1"/>
    <col min="9732" max="9732" width="17.375" style="217" customWidth="1"/>
    <col min="9733" max="9733" width="20" style="217" customWidth="1"/>
    <col min="9734" max="9734" width="19.125" style="217" customWidth="1"/>
    <col min="9735" max="9735" width="19.5" style="217" customWidth="1"/>
    <col min="9736" max="9985" width="9" style="217"/>
    <col min="9986" max="9986" width="15.125" style="217" customWidth="1"/>
    <col min="9987" max="9987" width="12.875" style="217" customWidth="1"/>
    <col min="9988" max="9988" width="17.375" style="217" customWidth="1"/>
    <col min="9989" max="9989" width="20" style="217" customWidth="1"/>
    <col min="9990" max="9990" width="19.125" style="217" customWidth="1"/>
    <col min="9991" max="9991" width="19.5" style="217" customWidth="1"/>
    <col min="9992" max="10241" width="9" style="217"/>
    <col min="10242" max="10242" width="15.125" style="217" customWidth="1"/>
    <col min="10243" max="10243" width="12.875" style="217" customWidth="1"/>
    <col min="10244" max="10244" width="17.375" style="217" customWidth="1"/>
    <col min="10245" max="10245" width="20" style="217" customWidth="1"/>
    <col min="10246" max="10246" width="19.125" style="217" customWidth="1"/>
    <col min="10247" max="10247" width="19.5" style="217" customWidth="1"/>
    <col min="10248" max="10497" width="9" style="217"/>
    <col min="10498" max="10498" width="15.125" style="217" customWidth="1"/>
    <col min="10499" max="10499" width="12.875" style="217" customWidth="1"/>
    <col min="10500" max="10500" width="17.375" style="217" customWidth="1"/>
    <col min="10501" max="10501" width="20" style="217" customWidth="1"/>
    <col min="10502" max="10502" width="19.125" style="217" customWidth="1"/>
    <col min="10503" max="10503" width="19.5" style="217" customWidth="1"/>
    <col min="10504" max="10753" width="9" style="217"/>
    <col min="10754" max="10754" width="15.125" style="217" customWidth="1"/>
    <col min="10755" max="10755" width="12.875" style="217" customWidth="1"/>
    <col min="10756" max="10756" width="17.375" style="217" customWidth="1"/>
    <col min="10757" max="10757" width="20" style="217" customWidth="1"/>
    <col min="10758" max="10758" width="19.125" style="217" customWidth="1"/>
    <col min="10759" max="10759" width="19.5" style="217" customWidth="1"/>
    <col min="10760" max="11009" width="9" style="217"/>
    <col min="11010" max="11010" width="15.125" style="217" customWidth="1"/>
    <col min="11011" max="11011" width="12.875" style="217" customWidth="1"/>
    <col min="11012" max="11012" width="17.375" style="217" customWidth="1"/>
    <col min="11013" max="11013" width="20" style="217" customWidth="1"/>
    <col min="11014" max="11014" width="19.125" style="217" customWidth="1"/>
    <col min="11015" max="11015" width="19.5" style="217" customWidth="1"/>
    <col min="11016" max="11265" width="9" style="217"/>
    <col min="11266" max="11266" width="15.125" style="217" customWidth="1"/>
    <col min="11267" max="11267" width="12.875" style="217" customWidth="1"/>
    <col min="11268" max="11268" width="17.375" style="217" customWidth="1"/>
    <col min="11269" max="11269" width="20" style="217" customWidth="1"/>
    <col min="11270" max="11270" width="19.125" style="217" customWidth="1"/>
    <col min="11271" max="11271" width="19.5" style="217" customWidth="1"/>
    <col min="11272" max="11521" width="9" style="217"/>
    <col min="11522" max="11522" width="15.125" style="217" customWidth="1"/>
    <col min="11523" max="11523" width="12.875" style="217" customWidth="1"/>
    <col min="11524" max="11524" width="17.375" style="217" customWidth="1"/>
    <col min="11525" max="11525" width="20" style="217" customWidth="1"/>
    <col min="11526" max="11526" width="19.125" style="217" customWidth="1"/>
    <col min="11527" max="11527" width="19.5" style="217" customWidth="1"/>
    <col min="11528" max="11777" width="9" style="217"/>
    <col min="11778" max="11778" width="15.125" style="217" customWidth="1"/>
    <col min="11779" max="11779" width="12.875" style="217" customWidth="1"/>
    <col min="11780" max="11780" width="17.375" style="217" customWidth="1"/>
    <col min="11781" max="11781" width="20" style="217" customWidth="1"/>
    <col min="11782" max="11782" width="19.125" style="217" customWidth="1"/>
    <col min="11783" max="11783" width="19.5" style="217" customWidth="1"/>
    <col min="11784" max="12033" width="9" style="217"/>
    <col min="12034" max="12034" width="15.125" style="217" customWidth="1"/>
    <col min="12035" max="12035" width="12.875" style="217" customWidth="1"/>
    <col min="12036" max="12036" width="17.375" style="217" customWidth="1"/>
    <col min="12037" max="12037" width="20" style="217" customWidth="1"/>
    <col min="12038" max="12038" width="19.125" style="217" customWidth="1"/>
    <col min="12039" max="12039" width="19.5" style="217" customWidth="1"/>
    <col min="12040" max="12289" width="9" style="217"/>
    <col min="12290" max="12290" width="15.125" style="217" customWidth="1"/>
    <col min="12291" max="12291" width="12.875" style="217" customWidth="1"/>
    <col min="12292" max="12292" width="17.375" style="217" customWidth="1"/>
    <col min="12293" max="12293" width="20" style="217" customWidth="1"/>
    <col min="12294" max="12294" width="19.125" style="217" customWidth="1"/>
    <col min="12295" max="12295" width="19.5" style="217" customWidth="1"/>
    <col min="12296" max="12545" width="9" style="217"/>
    <col min="12546" max="12546" width="15.125" style="217" customWidth="1"/>
    <col min="12547" max="12547" width="12.875" style="217" customWidth="1"/>
    <col min="12548" max="12548" width="17.375" style="217" customWidth="1"/>
    <col min="12549" max="12549" width="20" style="217" customWidth="1"/>
    <col min="12550" max="12550" width="19.125" style="217" customWidth="1"/>
    <col min="12551" max="12551" width="19.5" style="217" customWidth="1"/>
    <col min="12552" max="12801" width="9" style="217"/>
    <col min="12802" max="12802" width="15.125" style="217" customWidth="1"/>
    <col min="12803" max="12803" width="12.875" style="217" customWidth="1"/>
    <col min="12804" max="12804" width="17.375" style="217" customWidth="1"/>
    <col min="12805" max="12805" width="20" style="217" customWidth="1"/>
    <col min="12806" max="12806" width="19.125" style="217" customWidth="1"/>
    <col min="12807" max="12807" width="19.5" style="217" customWidth="1"/>
    <col min="12808" max="13057" width="9" style="217"/>
    <col min="13058" max="13058" width="15.125" style="217" customWidth="1"/>
    <col min="13059" max="13059" width="12.875" style="217" customWidth="1"/>
    <col min="13060" max="13060" width="17.375" style="217" customWidth="1"/>
    <col min="13061" max="13061" width="20" style="217" customWidth="1"/>
    <col min="13062" max="13062" width="19.125" style="217" customWidth="1"/>
    <col min="13063" max="13063" width="19.5" style="217" customWidth="1"/>
    <col min="13064" max="13313" width="9" style="217"/>
    <col min="13314" max="13314" width="15.125" style="217" customWidth="1"/>
    <col min="13315" max="13315" width="12.875" style="217" customWidth="1"/>
    <col min="13316" max="13316" width="17.375" style="217" customWidth="1"/>
    <col min="13317" max="13317" width="20" style="217" customWidth="1"/>
    <col min="13318" max="13318" width="19.125" style="217" customWidth="1"/>
    <col min="13319" max="13319" width="19.5" style="217" customWidth="1"/>
    <col min="13320" max="13569" width="9" style="217"/>
    <col min="13570" max="13570" width="15.125" style="217" customWidth="1"/>
    <col min="13571" max="13571" width="12.875" style="217" customWidth="1"/>
    <col min="13572" max="13572" width="17.375" style="217" customWidth="1"/>
    <col min="13573" max="13573" width="20" style="217" customWidth="1"/>
    <col min="13574" max="13574" width="19.125" style="217" customWidth="1"/>
    <col min="13575" max="13575" width="19.5" style="217" customWidth="1"/>
    <col min="13576" max="13825" width="9" style="217"/>
    <col min="13826" max="13826" width="15.125" style="217" customWidth="1"/>
    <col min="13827" max="13827" width="12.875" style="217" customWidth="1"/>
    <col min="13828" max="13828" width="17.375" style="217" customWidth="1"/>
    <col min="13829" max="13829" width="20" style="217" customWidth="1"/>
    <col min="13830" max="13830" width="19.125" style="217" customWidth="1"/>
    <col min="13831" max="13831" width="19.5" style="217" customWidth="1"/>
    <col min="13832" max="14081" width="9" style="217"/>
    <col min="14082" max="14082" width="15.125" style="217" customWidth="1"/>
    <col min="14083" max="14083" width="12.875" style="217" customWidth="1"/>
    <col min="14084" max="14084" width="17.375" style="217" customWidth="1"/>
    <col min="14085" max="14085" width="20" style="217" customWidth="1"/>
    <col min="14086" max="14086" width="19.125" style="217" customWidth="1"/>
    <col min="14087" max="14087" width="19.5" style="217" customWidth="1"/>
    <col min="14088" max="14337" width="9" style="217"/>
    <col min="14338" max="14338" width="15.125" style="217" customWidth="1"/>
    <col min="14339" max="14339" width="12.875" style="217" customWidth="1"/>
    <col min="14340" max="14340" width="17.375" style="217" customWidth="1"/>
    <col min="14341" max="14341" width="20" style="217" customWidth="1"/>
    <col min="14342" max="14342" width="19.125" style="217" customWidth="1"/>
    <col min="14343" max="14343" width="19.5" style="217" customWidth="1"/>
    <col min="14344" max="14593" width="9" style="217"/>
    <col min="14594" max="14594" width="15.125" style="217" customWidth="1"/>
    <col min="14595" max="14595" width="12.875" style="217" customWidth="1"/>
    <col min="14596" max="14596" width="17.375" style="217" customWidth="1"/>
    <col min="14597" max="14597" width="20" style="217" customWidth="1"/>
    <col min="14598" max="14598" width="19.125" style="217" customWidth="1"/>
    <col min="14599" max="14599" width="19.5" style="217" customWidth="1"/>
    <col min="14600" max="14849" width="9" style="217"/>
    <col min="14850" max="14850" width="15.125" style="217" customWidth="1"/>
    <col min="14851" max="14851" width="12.875" style="217" customWidth="1"/>
    <col min="14852" max="14852" width="17.375" style="217" customWidth="1"/>
    <col min="14853" max="14853" width="20" style="217" customWidth="1"/>
    <col min="14854" max="14854" width="19.125" style="217" customWidth="1"/>
    <col min="14855" max="14855" width="19.5" style="217" customWidth="1"/>
    <col min="14856" max="15105" width="9" style="217"/>
    <col min="15106" max="15106" width="15.125" style="217" customWidth="1"/>
    <col min="15107" max="15107" width="12.875" style="217" customWidth="1"/>
    <col min="15108" max="15108" width="17.375" style="217" customWidth="1"/>
    <col min="15109" max="15109" width="20" style="217" customWidth="1"/>
    <col min="15110" max="15110" width="19.125" style="217" customWidth="1"/>
    <col min="15111" max="15111" width="19.5" style="217" customWidth="1"/>
    <col min="15112" max="15361" width="9" style="217"/>
    <col min="15362" max="15362" width="15.125" style="217" customWidth="1"/>
    <col min="15363" max="15363" width="12.875" style="217" customWidth="1"/>
    <col min="15364" max="15364" width="17.375" style="217" customWidth="1"/>
    <col min="15365" max="15365" width="20" style="217" customWidth="1"/>
    <col min="15366" max="15366" width="19.125" style="217" customWidth="1"/>
    <col min="15367" max="15367" width="19.5" style="217" customWidth="1"/>
    <col min="15368" max="15617" width="9" style="217"/>
    <col min="15618" max="15618" width="15.125" style="217" customWidth="1"/>
    <col min="15619" max="15619" width="12.875" style="217" customWidth="1"/>
    <col min="15620" max="15620" width="17.375" style="217" customWidth="1"/>
    <col min="15621" max="15621" width="20" style="217" customWidth="1"/>
    <col min="15622" max="15622" width="19.125" style="217" customWidth="1"/>
    <col min="15623" max="15623" width="19.5" style="217" customWidth="1"/>
    <col min="15624" max="15873" width="9" style="217"/>
    <col min="15874" max="15874" width="15.125" style="217" customWidth="1"/>
    <col min="15875" max="15875" width="12.875" style="217" customWidth="1"/>
    <col min="15876" max="15876" width="17.375" style="217" customWidth="1"/>
    <col min="15877" max="15877" width="20" style="217" customWidth="1"/>
    <col min="15878" max="15878" width="19.125" style="217" customWidth="1"/>
    <col min="15879" max="15879" width="19.5" style="217" customWidth="1"/>
    <col min="15880" max="16129" width="9" style="217"/>
    <col min="16130" max="16130" width="15.125" style="217" customWidth="1"/>
    <col min="16131" max="16131" width="12.875" style="217" customWidth="1"/>
    <col min="16132" max="16132" width="17.375" style="217" customWidth="1"/>
    <col min="16133" max="16133" width="20" style="217" customWidth="1"/>
    <col min="16134" max="16134" width="19.125" style="217" customWidth="1"/>
    <col min="16135" max="16135" width="19.5" style="217" customWidth="1"/>
    <col min="16136" max="16384" width="9" style="217"/>
  </cols>
  <sheetData>
    <row r="1" spans="1:7" ht="22.5" customHeight="1">
      <c r="A1" s="217"/>
      <c r="C1" s="690" t="s">
        <v>3686</v>
      </c>
      <c r="D1" s="691"/>
      <c r="E1" s="691"/>
      <c r="F1" s="691"/>
      <c r="G1" s="692"/>
    </row>
    <row r="2" spans="1:7" ht="13.5" customHeight="1">
      <c r="A2" s="217"/>
      <c r="C2" s="693" t="s">
        <v>3687</v>
      </c>
      <c r="D2" s="694"/>
      <c r="E2" s="694"/>
      <c r="F2" s="694"/>
      <c r="G2" s="695"/>
    </row>
    <row r="3" spans="1:7">
      <c r="A3" s="217"/>
      <c r="C3" s="693"/>
      <c r="D3" s="694"/>
      <c r="E3" s="694"/>
      <c r="F3" s="694"/>
      <c r="G3" s="695"/>
    </row>
    <row r="4" spans="1:7" ht="13.5" customHeight="1">
      <c r="A4" s="217"/>
      <c r="B4" s="218"/>
      <c r="C4" s="219" t="s">
        <v>3688</v>
      </c>
      <c r="D4" s="220" t="s">
        <v>3689</v>
      </c>
      <c r="E4" s="220" t="s">
        <v>3690</v>
      </c>
      <c r="F4" s="220" t="s">
        <v>3691</v>
      </c>
      <c r="G4" s="221" t="s">
        <v>3692</v>
      </c>
    </row>
    <row r="5" spans="1:7" ht="13.5" customHeight="1">
      <c r="A5" s="217"/>
      <c r="B5" s="222"/>
      <c r="C5" s="222">
        <v>1</v>
      </c>
      <c r="D5" s="222">
        <v>0.30499999999999999</v>
      </c>
      <c r="E5" s="222">
        <v>0.81399999999999995</v>
      </c>
      <c r="F5" s="222">
        <v>6.1999999999999998E-3</v>
      </c>
      <c r="G5" s="222">
        <v>2.0999999999999999E-3</v>
      </c>
    </row>
    <row r="6" spans="1:7" ht="13.5" customHeight="1">
      <c r="A6" s="217"/>
      <c r="B6" s="223" t="s">
        <v>3693</v>
      </c>
      <c r="C6" s="224">
        <v>0</v>
      </c>
      <c r="D6" s="225">
        <f>C6*$D$5</f>
        <v>0</v>
      </c>
      <c r="E6" s="225">
        <f>C6*$E$5</f>
        <v>0</v>
      </c>
      <c r="F6" s="225">
        <f>C6*$F$5</f>
        <v>0</v>
      </c>
      <c r="G6" s="225">
        <f>C6*$G$5</f>
        <v>0</v>
      </c>
    </row>
    <row r="7" spans="1:7">
      <c r="A7" s="217"/>
      <c r="B7" s="223" t="s">
        <v>3694</v>
      </c>
      <c r="C7" s="224">
        <f>C6/25</f>
        <v>0</v>
      </c>
      <c r="D7" s="225">
        <f>C7*$D$5</f>
        <v>0</v>
      </c>
      <c r="E7" s="225">
        <f>C7*$E$5</f>
        <v>0</v>
      </c>
      <c r="F7" s="225">
        <f>C7*$F$5</f>
        <v>0</v>
      </c>
      <c r="G7" s="225">
        <f>C7*$G$5</f>
        <v>0</v>
      </c>
    </row>
    <row r="8" spans="1:7" ht="13.5" customHeight="1">
      <c r="A8" s="217"/>
      <c r="B8" s="222"/>
      <c r="C8" s="226" t="s">
        <v>3695</v>
      </c>
      <c r="D8" s="227" t="s">
        <v>3696</v>
      </c>
      <c r="E8" s="227" t="s">
        <v>3696</v>
      </c>
      <c r="F8" s="227" t="s">
        <v>3696</v>
      </c>
      <c r="G8" s="227" t="s">
        <v>3696</v>
      </c>
    </row>
    <row r="9" spans="1:7">
      <c r="A9" s="217"/>
      <c r="B9" s="223" t="s">
        <v>3693</v>
      </c>
      <c r="C9" s="224">
        <v>0</v>
      </c>
      <c r="D9" s="225">
        <f>C9*$D$5*10</f>
        <v>0</v>
      </c>
      <c r="E9" s="225">
        <f>C9*$E$5*10</f>
        <v>0</v>
      </c>
      <c r="F9" s="225">
        <f>C9*$F$5*10</f>
        <v>0</v>
      </c>
      <c r="G9" s="225">
        <f>C9*$G$5*10</f>
        <v>0</v>
      </c>
    </row>
    <row r="10" spans="1:7" ht="13.5" customHeight="1">
      <c r="A10" s="217"/>
      <c r="B10" s="223" t="s">
        <v>3694</v>
      </c>
      <c r="C10" s="224">
        <f>C9/25</f>
        <v>0</v>
      </c>
      <c r="D10" s="225">
        <f>C10*$D$5*10</f>
        <v>0</v>
      </c>
      <c r="E10" s="225">
        <f>C10*$E$5*10</f>
        <v>0</v>
      </c>
      <c r="F10" s="225">
        <f>C10*$F$5*10</f>
        <v>0</v>
      </c>
      <c r="G10" s="225">
        <f>C10*$G$5*10</f>
        <v>0</v>
      </c>
    </row>
    <row r="11" spans="1:7" ht="13.5" customHeight="1"/>
    <row r="12" spans="1:7" ht="13.5" customHeight="1"/>
    <row r="13" spans="1:7" ht="13.5" customHeight="1"/>
    <row r="14" spans="1:7" ht="13.5" customHeight="1"/>
    <row r="15" spans="1:7" ht="13.5" customHeight="1"/>
    <row r="16" spans="1:7">
      <c r="A16" s="217"/>
    </row>
    <row r="17" ht="13.5" customHeight="1"/>
    <row r="18" ht="13.5" customHeight="1"/>
    <row r="19" ht="13.5" customHeight="1"/>
    <row r="20" ht="13.5" customHeight="1"/>
  </sheetData>
  <mergeCells count="2">
    <mergeCell ref="C1:G1"/>
    <mergeCell ref="C2:G3"/>
  </mergeCells>
  <phoneticPr fontId="1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workbookViewId="0">
      <selection activeCell="R40" sqref="R40"/>
    </sheetView>
  </sheetViews>
  <sheetFormatPr defaultRowHeight="13.5"/>
  <sheetData>
    <row r="1" spans="1:28" ht="15.75">
      <c r="A1" s="191" t="s">
        <v>532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</row>
    <row r="8" spans="1:28" ht="14.25" thickBot="1">
      <c r="A8" s="128"/>
      <c r="B8" s="128"/>
      <c r="C8" s="129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</row>
    <row r="9" spans="1:28" ht="14.25" thickBot="1">
      <c r="A9" s="128"/>
      <c r="B9" s="128"/>
      <c r="C9" s="129"/>
      <c r="D9" s="700" t="s">
        <v>531</v>
      </c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2"/>
      <c r="V9" s="703"/>
      <c r="W9" s="702"/>
      <c r="X9" s="702"/>
      <c r="Y9" s="702"/>
      <c r="Z9" s="702"/>
      <c r="AA9" s="702"/>
      <c r="AB9" s="704"/>
    </row>
    <row r="10" spans="1:28">
      <c r="A10" s="163"/>
      <c r="B10" s="163"/>
      <c r="C10" s="162"/>
      <c r="D10" s="161" t="s">
        <v>528</v>
      </c>
      <c r="E10" s="157" t="s">
        <v>526</v>
      </c>
      <c r="F10" s="157" t="s">
        <v>524</v>
      </c>
      <c r="G10" s="157">
        <v>1</v>
      </c>
      <c r="H10" s="157" t="s">
        <v>521</v>
      </c>
      <c r="I10" s="157" t="s">
        <v>519</v>
      </c>
      <c r="J10" s="157" t="s">
        <v>517</v>
      </c>
      <c r="K10" s="157" t="s">
        <v>275</v>
      </c>
      <c r="L10" s="157" t="s">
        <v>512</v>
      </c>
      <c r="M10" s="157" t="s">
        <v>277</v>
      </c>
      <c r="N10" s="157" t="s">
        <v>279</v>
      </c>
      <c r="O10" s="157" t="s">
        <v>281</v>
      </c>
      <c r="P10" s="157" t="s">
        <v>283</v>
      </c>
      <c r="Q10" s="157" t="s">
        <v>285</v>
      </c>
      <c r="R10" s="157" t="s">
        <v>287</v>
      </c>
      <c r="S10" s="157" t="s">
        <v>289</v>
      </c>
      <c r="T10" s="157" t="s">
        <v>291</v>
      </c>
      <c r="U10" s="160" t="s">
        <v>293</v>
      </c>
      <c r="V10" s="159" t="s">
        <v>295</v>
      </c>
      <c r="W10" s="158" t="s">
        <v>297</v>
      </c>
      <c r="X10" s="157" t="s">
        <v>299</v>
      </c>
      <c r="Y10" s="157" t="s">
        <v>301</v>
      </c>
      <c r="Z10" s="157" t="s">
        <v>303</v>
      </c>
      <c r="AA10" s="157" t="s">
        <v>305</v>
      </c>
      <c r="AB10" s="156" t="s">
        <v>307</v>
      </c>
    </row>
    <row r="11" spans="1:28">
      <c r="A11" s="190"/>
      <c r="B11" s="190"/>
      <c r="C11" s="189"/>
      <c r="D11" s="188">
        <v>0.25</v>
      </c>
      <c r="E11" s="187">
        <v>0.5</v>
      </c>
      <c r="F11" s="187">
        <v>0.75</v>
      </c>
      <c r="G11" s="187">
        <v>1</v>
      </c>
      <c r="H11" s="187">
        <v>1.25</v>
      </c>
      <c r="I11" s="187">
        <v>1.5</v>
      </c>
      <c r="J11" s="187">
        <v>1.75</v>
      </c>
      <c r="K11" s="187">
        <v>2</v>
      </c>
      <c r="L11" s="187">
        <v>2.25</v>
      </c>
      <c r="M11" s="171">
        <v>3</v>
      </c>
      <c r="N11" s="171">
        <v>4</v>
      </c>
      <c r="O11" s="171">
        <v>5</v>
      </c>
      <c r="P11" s="171">
        <v>6</v>
      </c>
      <c r="Q11" s="171">
        <v>7</v>
      </c>
      <c r="R11" s="171">
        <v>8</v>
      </c>
      <c r="S11" s="171">
        <v>9</v>
      </c>
      <c r="T11" s="171">
        <v>10</v>
      </c>
      <c r="U11" s="170">
        <v>11</v>
      </c>
      <c r="V11" s="169">
        <v>12</v>
      </c>
      <c r="W11" s="186">
        <v>13</v>
      </c>
      <c r="X11" s="171">
        <v>14</v>
      </c>
      <c r="Y11" s="171">
        <v>15</v>
      </c>
      <c r="Z11" s="171">
        <v>16</v>
      </c>
      <c r="AA11" s="171">
        <v>17</v>
      </c>
      <c r="AB11" s="173">
        <v>18</v>
      </c>
    </row>
    <row r="12" spans="1:28">
      <c r="A12" s="128"/>
      <c r="B12" s="128"/>
      <c r="C12" s="139" t="s">
        <v>507</v>
      </c>
      <c r="D12" s="172">
        <v>400</v>
      </c>
      <c r="E12" s="171">
        <v>200</v>
      </c>
      <c r="F12" s="171">
        <v>133.33333333333334</v>
      </c>
      <c r="G12" s="171">
        <v>100</v>
      </c>
      <c r="H12" s="171">
        <v>80</v>
      </c>
      <c r="I12" s="171">
        <v>66.666666666666671</v>
      </c>
      <c r="J12" s="171">
        <v>57.142857142857146</v>
      </c>
      <c r="K12" s="171">
        <v>50</v>
      </c>
      <c r="L12" s="171">
        <v>44.444444444444443</v>
      </c>
      <c r="M12" s="171">
        <v>33.333333333333336</v>
      </c>
      <c r="N12" s="171">
        <v>25</v>
      </c>
      <c r="O12" s="171">
        <v>20</v>
      </c>
      <c r="P12" s="141">
        <v>16.666666666666668</v>
      </c>
      <c r="Q12" s="141">
        <v>14.285714285714286</v>
      </c>
      <c r="R12" s="141">
        <v>12.5</v>
      </c>
      <c r="S12" s="141">
        <v>11.111111111111111</v>
      </c>
      <c r="T12" s="141">
        <v>10</v>
      </c>
      <c r="U12" s="144">
        <v>9.0909090909090917</v>
      </c>
      <c r="V12" s="143">
        <v>8.3333333333333339</v>
      </c>
      <c r="W12" s="142">
        <v>7.6923076923076925</v>
      </c>
      <c r="X12" s="141">
        <v>7.1428571428571432</v>
      </c>
      <c r="Y12" s="141">
        <v>6.666666666666667</v>
      </c>
      <c r="Z12" s="141">
        <v>6.25</v>
      </c>
      <c r="AA12" s="141">
        <v>5.882352941176471</v>
      </c>
      <c r="AB12" s="140">
        <v>5.5555555555555554</v>
      </c>
    </row>
    <row r="13" spans="1:28">
      <c r="A13" s="128"/>
      <c r="B13" s="128"/>
      <c r="C13" s="185" t="s">
        <v>506</v>
      </c>
      <c r="D13" s="145">
        <v>75.963756532073532</v>
      </c>
      <c r="E13" s="141">
        <v>63.43494882292201</v>
      </c>
      <c r="F13" s="141">
        <v>53.13010235415598</v>
      </c>
      <c r="G13" s="141">
        <v>45</v>
      </c>
      <c r="H13" s="141">
        <v>38.659808254090095</v>
      </c>
      <c r="I13" s="141">
        <v>33.690067525979785</v>
      </c>
      <c r="J13" s="141">
        <v>29.744881296942221</v>
      </c>
      <c r="K13" s="141">
        <v>26.56505117707799</v>
      </c>
      <c r="L13" s="141">
        <v>23.962488974578182</v>
      </c>
      <c r="M13" s="141">
        <v>18.43494882292201</v>
      </c>
      <c r="N13" s="141">
        <v>14.036243467926479</v>
      </c>
      <c r="O13" s="147">
        <v>11.309932474020215</v>
      </c>
      <c r="P13" s="141">
        <v>9.4623222080256166</v>
      </c>
      <c r="Q13" s="141">
        <v>8.1301023541559783</v>
      </c>
      <c r="R13" s="141">
        <v>7.1250163489017977</v>
      </c>
      <c r="S13" s="141">
        <v>6.3401917459099089</v>
      </c>
      <c r="T13" s="141">
        <v>5.710593137499643</v>
      </c>
      <c r="U13" s="144">
        <v>5.1944289077348058</v>
      </c>
      <c r="V13" s="143">
        <v>4.7636416907261774</v>
      </c>
      <c r="W13" s="142">
        <v>4.3987053549955322</v>
      </c>
      <c r="X13" s="141">
        <v>4.0856167799748766</v>
      </c>
      <c r="Y13" s="141">
        <v>3.8140748342903543</v>
      </c>
      <c r="Z13" s="141">
        <v>3.5763343749973511</v>
      </c>
      <c r="AA13" s="141">
        <v>3.3664606634298009</v>
      </c>
      <c r="AB13" s="140">
        <v>3.1798301198642345</v>
      </c>
    </row>
    <row r="14" spans="1:28" ht="14.25" thickBot="1">
      <c r="A14" s="128"/>
      <c r="B14" s="128"/>
      <c r="C14" s="139" t="s">
        <v>530</v>
      </c>
      <c r="D14" s="138">
        <v>48</v>
      </c>
      <c r="E14" s="136">
        <v>24</v>
      </c>
      <c r="F14" s="136">
        <v>16</v>
      </c>
      <c r="G14" s="136">
        <v>12</v>
      </c>
      <c r="H14" s="136">
        <v>9.6</v>
      </c>
      <c r="I14" s="136">
        <v>8</v>
      </c>
      <c r="J14" s="132">
        <v>6.8571428571428568</v>
      </c>
      <c r="K14" s="136">
        <v>6</v>
      </c>
      <c r="L14" s="132">
        <v>5.333333333333333</v>
      </c>
      <c r="M14" s="136">
        <v>4</v>
      </c>
      <c r="N14" s="136">
        <v>3</v>
      </c>
      <c r="O14" s="132">
        <v>2.4</v>
      </c>
      <c r="P14" s="132">
        <v>2</v>
      </c>
      <c r="Q14" s="132">
        <v>1.7142857142857142</v>
      </c>
      <c r="R14" s="132">
        <v>1.5</v>
      </c>
      <c r="S14" s="132">
        <v>1.3333333333333333</v>
      </c>
      <c r="T14" s="132">
        <v>1.2</v>
      </c>
      <c r="U14" s="167">
        <v>1.0909090909090908</v>
      </c>
      <c r="V14" s="166">
        <v>1</v>
      </c>
      <c r="W14" s="184">
        <v>0.92307692307692313</v>
      </c>
      <c r="X14" s="183">
        <v>0.8571428571428571</v>
      </c>
      <c r="Y14" s="183">
        <v>0.8</v>
      </c>
      <c r="Z14" s="183">
        <v>0.75</v>
      </c>
      <c r="AA14" s="183">
        <v>0.70588235294117652</v>
      </c>
      <c r="AB14" s="182">
        <v>0.66666666666666663</v>
      </c>
    </row>
    <row r="15" spans="1:28" ht="14.25" thickBot="1">
      <c r="A15" s="128"/>
      <c r="B15" s="128"/>
      <c r="C15" s="129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</row>
    <row r="16" spans="1:28" ht="14.25" thickBot="1">
      <c r="A16" s="165"/>
      <c r="B16" s="165"/>
      <c r="C16" s="165"/>
      <c r="D16" s="696" t="s">
        <v>507</v>
      </c>
      <c r="E16" s="697"/>
      <c r="F16" s="697"/>
      <c r="G16" s="697"/>
      <c r="H16" s="697"/>
      <c r="I16" s="697"/>
      <c r="J16" s="697"/>
      <c r="K16" s="698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7"/>
      <c r="AB16" s="699"/>
    </row>
    <row r="17" spans="2:28">
      <c r="B17" s="165"/>
      <c r="C17" s="165"/>
      <c r="D17" s="179">
        <v>1</v>
      </c>
      <c r="E17" s="175">
        <v>2</v>
      </c>
      <c r="F17" s="175">
        <v>3</v>
      </c>
      <c r="G17" s="175">
        <v>4</v>
      </c>
      <c r="H17" s="175">
        <v>5</v>
      </c>
      <c r="I17" s="175">
        <v>6</v>
      </c>
      <c r="J17" s="178">
        <v>7</v>
      </c>
      <c r="K17" s="177">
        <v>8</v>
      </c>
      <c r="L17" s="176">
        <v>9</v>
      </c>
      <c r="M17" s="175">
        <v>10</v>
      </c>
      <c r="N17" s="175">
        <v>11</v>
      </c>
      <c r="O17" s="175">
        <v>12</v>
      </c>
      <c r="P17" s="175">
        <v>13</v>
      </c>
      <c r="Q17" s="175">
        <v>14</v>
      </c>
      <c r="R17" s="175">
        <v>15</v>
      </c>
      <c r="S17" s="175">
        <v>16</v>
      </c>
      <c r="T17" s="175">
        <v>17</v>
      </c>
      <c r="U17" s="175">
        <v>18</v>
      </c>
      <c r="V17" s="175">
        <v>19</v>
      </c>
      <c r="W17" s="175">
        <v>20</v>
      </c>
      <c r="X17" s="175">
        <v>21</v>
      </c>
      <c r="Y17" s="175">
        <v>22</v>
      </c>
      <c r="Z17" s="175">
        <v>23</v>
      </c>
      <c r="AA17" s="175">
        <v>24</v>
      </c>
      <c r="AB17" s="174">
        <v>25</v>
      </c>
    </row>
    <row r="18" spans="2:28">
      <c r="B18" s="128"/>
      <c r="C18" s="139" t="s">
        <v>505</v>
      </c>
      <c r="D18" s="181">
        <v>100</v>
      </c>
      <c r="E18" s="147">
        <v>50</v>
      </c>
      <c r="F18" s="141">
        <v>33.333333333333336</v>
      </c>
      <c r="G18" s="147">
        <v>25</v>
      </c>
      <c r="H18" s="147">
        <v>20</v>
      </c>
      <c r="I18" s="141">
        <v>16.666666666666668</v>
      </c>
      <c r="J18" s="144">
        <v>14.285714285714286</v>
      </c>
      <c r="K18" s="180">
        <v>12.5</v>
      </c>
      <c r="L18" s="142">
        <v>11.111111111111111</v>
      </c>
      <c r="M18" s="147">
        <v>10</v>
      </c>
      <c r="N18" s="141">
        <v>9.0909090909090917</v>
      </c>
      <c r="O18" s="141">
        <v>8.3333333333333339</v>
      </c>
      <c r="P18" s="141">
        <v>7.6923076923076925</v>
      </c>
      <c r="Q18" s="141">
        <v>7.1428571428571432</v>
      </c>
      <c r="R18" s="141">
        <v>6.666666666666667</v>
      </c>
      <c r="S18" s="141">
        <v>6.25</v>
      </c>
      <c r="T18" s="141">
        <v>5.882352941176471</v>
      </c>
      <c r="U18" s="141">
        <v>5.5555555555555554</v>
      </c>
      <c r="V18" s="141">
        <v>5.2631578947368425</v>
      </c>
      <c r="W18" s="141">
        <v>5</v>
      </c>
      <c r="X18" s="141">
        <v>4.7619047619047619</v>
      </c>
      <c r="Y18" s="141">
        <v>4.5454545454545459</v>
      </c>
      <c r="Z18" s="141">
        <v>4.3478260869565215</v>
      </c>
      <c r="AA18" s="141">
        <v>4.166666666666667</v>
      </c>
      <c r="AB18" s="140">
        <v>4</v>
      </c>
    </row>
    <row r="19" spans="2:28">
      <c r="B19" s="128"/>
      <c r="C19" s="139" t="s">
        <v>506</v>
      </c>
      <c r="D19" s="145">
        <v>0.57293869768348593</v>
      </c>
      <c r="E19" s="141">
        <v>1.1457628381751035</v>
      </c>
      <c r="F19" s="141">
        <v>1.7183580016554572</v>
      </c>
      <c r="G19" s="141">
        <v>2.2906100426385296</v>
      </c>
      <c r="H19" s="141">
        <v>2.8624052261117479</v>
      </c>
      <c r="I19" s="141">
        <v>3.433630362450522</v>
      </c>
      <c r="J19" s="144">
        <v>4.0041729407093882</v>
      </c>
      <c r="K19" s="143">
        <v>4.5739212599008612</v>
      </c>
      <c r="L19" s="142">
        <v>5.1427645578842416</v>
      </c>
      <c r="M19" s="141">
        <v>5.710593137499643</v>
      </c>
      <c r="N19" s="141">
        <v>6.2772984895975545</v>
      </c>
      <c r="O19" s="141">
        <v>6.8427734126309403</v>
      </c>
      <c r="P19" s="141">
        <v>7.4069121284952297</v>
      </c>
      <c r="Q19" s="141">
        <v>7.9696103943213599</v>
      </c>
      <c r="R19" s="141">
        <v>8.5307656099481335</v>
      </c>
      <c r="S19" s="141">
        <v>9.0902769208223226</v>
      </c>
      <c r="T19" s="141">
        <v>9.6480453160981572</v>
      </c>
      <c r="U19" s="141">
        <v>10.203973721731684</v>
      </c>
      <c r="V19" s="141">
        <v>10.757967088390005</v>
      </c>
      <c r="W19" s="141">
        <v>11.309932474020215</v>
      </c>
      <c r="X19" s="141">
        <v>11.859779120947978</v>
      </c>
      <c r="Y19" s="141">
        <v>12.407418527400745</v>
      </c>
      <c r="Z19" s="141">
        <v>12.95276451337552</v>
      </c>
      <c r="AA19" s="141">
        <v>13.495733280795811</v>
      </c>
      <c r="AB19" s="140">
        <v>14.036243467926479</v>
      </c>
    </row>
    <row r="20" spans="2:28" ht="14.25" thickBot="1">
      <c r="B20" s="128"/>
      <c r="C20" s="139" t="s">
        <v>530</v>
      </c>
      <c r="D20" s="168">
        <v>0.12</v>
      </c>
      <c r="E20" s="132">
        <v>0.24</v>
      </c>
      <c r="F20" s="132">
        <v>0.36</v>
      </c>
      <c r="G20" s="132">
        <v>0.48</v>
      </c>
      <c r="H20" s="132">
        <v>0.6</v>
      </c>
      <c r="I20" s="132">
        <v>0.72</v>
      </c>
      <c r="J20" s="167">
        <v>0.84</v>
      </c>
      <c r="K20" s="166">
        <v>0.96</v>
      </c>
      <c r="L20" s="133">
        <v>1.08</v>
      </c>
      <c r="M20" s="132">
        <v>1.2</v>
      </c>
      <c r="N20" s="132">
        <v>1.32</v>
      </c>
      <c r="O20" s="132">
        <v>1.44</v>
      </c>
      <c r="P20" s="132">
        <v>1.56</v>
      </c>
      <c r="Q20" s="132">
        <v>1.68</v>
      </c>
      <c r="R20" s="132">
        <v>1.8</v>
      </c>
      <c r="S20" s="132">
        <v>1.92</v>
      </c>
      <c r="T20" s="132">
        <v>2.04</v>
      </c>
      <c r="U20" s="132">
        <v>2.16</v>
      </c>
      <c r="V20" s="132">
        <v>2.2799999999999998</v>
      </c>
      <c r="W20" s="132">
        <v>2.4</v>
      </c>
      <c r="X20" s="132">
        <v>2.52</v>
      </c>
      <c r="Y20" s="132">
        <v>2.64</v>
      </c>
      <c r="Z20" s="132">
        <v>2.76</v>
      </c>
      <c r="AA20" s="132">
        <v>2.88</v>
      </c>
      <c r="AB20" s="131">
        <v>3</v>
      </c>
    </row>
    <row r="21" spans="2:28" ht="14.25" thickBot="1">
      <c r="B21" s="128"/>
      <c r="C21" s="128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</row>
    <row r="22" spans="2:28" ht="14.25" thickBot="1">
      <c r="B22" s="165"/>
      <c r="C22" s="165"/>
      <c r="D22" s="696" t="s">
        <v>506</v>
      </c>
      <c r="E22" s="697"/>
      <c r="F22" s="697"/>
      <c r="G22" s="697"/>
      <c r="H22" s="698"/>
      <c r="I22" s="697"/>
      <c r="J22" s="697"/>
      <c r="K22" s="697"/>
      <c r="L22" s="697"/>
      <c r="M22" s="697"/>
      <c r="N22" s="697"/>
      <c r="O22" s="697"/>
      <c r="P22" s="697"/>
      <c r="Q22" s="697"/>
      <c r="R22" s="697"/>
      <c r="S22" s="697"/>
      <c r="T22" s="697"/>
      <c r="U22" s="697"/>
      <c r="V22" s="697"/>
      <c r="W22" s="697"/>
      <c r="X22" s="697"/>
      <c r="Y22" s="697"/>
      <c r="Z22" s="697"/>
      <c r="AA22" s="697"/>
      <c r="AB22" s="699"/>
    </row>
    <row r="23" spans="2:28">
      <c r="B23" s="128"/>
      <c r="C23" s="128"/>
      <c r="D23" s="179">
        <v>1</v>
      </c>
      <c r="E23" s="175">
        <v>2</v>
      </c>
      <c r="F23" s="175">
        <v>3</v>
      </c>
      <c r="G23" s="178">
        <v>4</v>
      </c>
      <c r="H23" s="177">
        <v>5</v>
      </c>
      <c r="I23" s="176">
        <v>6</v>
      </c>
      <c r="J23" s="175">
        <v>7</v>
      </c>
      <c r="K23" s="175">
        <v>8</v>
      </c>
      <c r="L23" s="175">
        <v>9</v>
      </c>
      <c r="M23" s="175">
        <v>10</v>
      </c>
      <c r="N23" s="175">
        <v>11</v>
      </c>
      <c r="O23" s="175">
        <v>12</v>
      </c>
      <c r="P23" s="175">
        <v>13</v>
      </c>
      <c r="Q23" s="175">
        <v>14</v>
      </c>
      <c r="R23" s="175">
        <v>15</v>
      </c>
      <c r="S23" s="175">
        <v>16</v>
      </c>
      <c r="T23" s="175">
        <v>17</v>
      </c>
      <c r="U23" s="175">
        <v>18</v>
      </c>
      <c r="V23" s="175">
        <v>19</v>
      </c>
      <c r="W23" s="175">
        <v>20</v>
      </c>
      <c r="X23" s="175">
        <v>21</v>
      </c>
      <c r="Y23" s="175">
        <v>22</v>
      </c>
      <c r="Z23" s="175">
        <v>23</v>
      </c>
      <c r="AA23" s="175">
        <v>24</v>
      </c>
      <c r="AB23" s="174">
        <v>25</v>
      </c>
    </row>
    <row r="24" spans="2:28">
      <c r="B24" s="128"/>
      <c r="C24" s="139" t="s">
        <v>507</v>
      </c>
      <c r="D24" s="145">
        <v>1.7455064928217585</v>
      </c>
      <c r="E24" s="141">
        <v>3.492076949174773</v>
      </c>
      <c r="F24" s="141">
        <v>5.2407779283041211</v>
      </c>
      <c r="G24" s="144">
        <v>6.9926811943510412</v>
      </c>
      <c r="H24" s="143">
        <v>8.7488663525924011</v>
      </c>
      <c r="I24" s="142">
        <v>10.510423526567648</v>
      </c>
      <c r="J24" s="141">
        <v>12.27845609029046</v>
      </c>
      <c r="K24" s="141">
        <v>14.054083470239146</v>
      </c>
      <c r="L24" s="141">
        <v>15.838444032453628</v>
      </c>
      <c r="M24" s="141">
        <v>17.632698070846498</v>
      </c>
      <c r="N24" s="141">
        <v>19.438030913771847</v>
      </c>
      <c r="O24" s="171">
        <v>21.255656167002211</v>
      </c>
      <c r="P24" s="171">
        <v>23.086819112556313</v>
      </c>
      <c r="Q24" s="171">
        <v>24.93280028431807</v>
      </c>
      <c r="R24" s="171">
        <v>26.794919243112268</v>
      </c>
      <c r="S24" s="171">
        <v>28.674538575880792</v>
      </c>
      <c r="T24" s="171">
        <v>30.573068145866038</v>
      </c>
      <c r="U24" s="171">
        <v>32.491969623290629</v>
      </c>
      <c r="V24" s="171">
        <v>34.432761328966528</v>
      </c>
      <c r="W24" s="171">
        <v>36.397023426620237</v>
      </c>
      <c r="X24" s="171">
        <v>38.38640350354158</v>
      </c>
      <c r="Y24" s="171">
        <v>40.402622583515679</v>
      </c>
      <c r="Z24" s="171">
        <v>42.447481620960474</v>
      </c>
      <c r="AA24" s="171">
        <v>44.522868530853621</v>
      </c>
      <c r="AB24" s="173">
        <v>46.630765815499856</v>
      </c>
    </row>
    <row r="25" spans="2:28">
      <c r="B25" s="128"/>
      <c r="C25" s="139" t="s">
        <v>505</v>
      </c>
      <c r="D25" s="172">
        <v>57.289961630759429</v>
      </c>
      <c r="E25" s="171">
        <v>28.636253282915604</v>
      </c>
      <c r="F25" s="171">
        <v>19.081136687728208</v>
      </c>
      <c r="G25" s="170">
        <v>14.300666256711928</v>
      </c>
      <c r="H25" s="169">
        <v>11.430052302761343</v>
      </c>
      <c r="I25" s="142">
        <v>9.5143644542225836</v>
      </c>
      <c r="J25" s="141">
        <v>8.1443464279745932</v>
      </c>
      <c r="K25" s="141">
        <v>7.1153697223842078</v>
      </c>
      <c r="L25" s="141">
        <v>6.3137515146750438</v>
      </c>
      <c r="M25" s="141">
        <v>5.6712818196177093</v>
      </c>
      <c r="N25" s="141">
        <v>5.1445540159703107</v>
      </c>
      <c r="O25" s="141">
        <v>4.7046301094784546</v>
      </c>
      <c r="P25" s="141">
        <v>4.3314758742841555</v>
      </c>
      <c r="Q25" s="141">
        <v>4.0107809335358446</v>
      </c>
      <c r="R25" s="141">
        <v>3.7320508075688776</v>
      </c>
      <c r="S25" s="141">
        <v>3.4874144438409087</v>
      </c>
      <c r="T25" s="141">
        <v>3.2708526184841404</v>
      </c>
      <c r="U25" s="141">
        <v>3.0776835371752536</v>
      </c>
      <c r="V25" s="141">
        <v>2.9042108776758226</v>
      </c>
      <c r="W25" s="141">
        <v>2.7474774194546221</v>
      </c>
      <c r="X25" s="141">
        <v>2.6050890646938014</v>
      </c>
      <c r="Y25" s="141">
        <v>2.475086853416296</v>
      </c>
      <c r="Z25" s="141">
        <v>2.3558523658237527</v>
      </c>
      <c r="AA25" s="141">
        <v>2.246036773904216</v>
      </c>
      <c r="AB25" s="140">
        <v>2.1445069205095586</v>
      </c>
    </row>
    <row r="26" spans="2:28" ht="14.25" thickBot="1">
      <c r="B26" s="128"/>
      <c r="C26" s="139" t="s">
        <v>530</v>
      </c>
      <c r="D26" s="168">
        <v>0.20946077913861103</v>
      </c>
      <c r="E26" s="132">
        <v>0.41904923390097276</v>
      </c>
      <c r="F26" s="132">
        <v>0.62889335139649449</v>
      </c>
      <c r="G26" s="167">
        <v>0.83912174332212486</v>
      </c>
      <c r="H26" s="166">
        <v>1.0498639623110881</v>
      </c>
      <c r="I26" s="133">
        <v>1.2612508231881177</v>
      </c>
      <c r="J26" s="132">
        <v>1.4734147308348551</v>
      </c>
      <c r="K26" s="132">
        <v>1.6864900164286973</v>
      </c>
      <c r="L26" s="132">
        <v>1.9006132838944354</v>
      </c>
      <c r="M26" s="132">
        <v>2.1159237685015797</v>
      </c>
      <c r="N26" s="132">
        <v>2.3325637096526215</v>
      </c>
      <c r="O26" s="132">
        <v>2.5506787400402651</v>
      </c>
      <c r="P26" s="132">
        <v>2.7704182935067574</v>
      </c>
      <c r="Q26" s="132">
        <v>2.9919360341181687</v>
      </c>
      <c r="R26" s="132">
        <v>3.2153903091734719</v>
      </c>
      <c r="S26" s="132">
        <v>3.4409446291056951</v>
      </c>
      <c r="T26" s="132">
        <v>3.6687681775039245</v>
      </c>
      <c r="U26" s="132">
        <v>3.8990363547948754</v>
      </c>
      <c r="V26" s="132">
        <v>4.131931359475983</v>
      </c>
      <c r="W26" s="132">
        <v>4.3676428111944281</v>
      </c>
      <c r="X26" s="132">
        <v>4.6063684204249897</v>
      </c>
      <c r="Y26" s="132">
        <v>4.8483147100218815</v>
      </c>
      <c r="Z26" s="132">
        <v>5.0936977945152568</v>
      </c>
      <c r="AA26" s="132">
        <v>5.3427442237024341</v>
      </c>
      <c r="AB26" s="131">
        <v>5.5956918978599832</v>
      </c>
    </row>
    <row r="27" spans="2:28" ht="14.25" thickBot="1">
      <c r="B27" s="165"/>
      <c r="C27" s="162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2:28" ht="14.25" thickBot="1">
      <c r="B28" s="128"/>
      <c r="C28" s="164"/>
      <c r="D28" s="696" t="s">
        <v>530</v>
      </c>
      <c r="E28" s="697"/>
      <c r="F28" s="697"/>
      <c r="G28" s="697"/>
      <c r="H28" s="697"/>
      <c r="I28" s="697"/>
      <c r="J28" s="697"/>
      <c r="K28" s="698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  <c r="W28" s="697"/>
      <c r="X28" s="697"/>
      <c r="Y28" s="697"/>
      <c r="Z28" s="697"/>
      <c r="AA28" s="697"/>
      <c r="AB28" s="699"/>
    </row>
    <row r="29" spans="2:28">
      <c r="B29" s="163"/>
      <c r="C29" s="162"/>
      <c r="D29" s="161" t="s">
        <v>529</v>
      </c>
      <c r="E29" s="157" t="s">
        <v>528</v>
      </c>
      <c r="F29" s="157" t="s">
        <v>527</v>
      </c>
      <c r="G29" s="157" t="s">
        <v>526</v>
      </c>
      <c r="H29" s="157" t="s">
        <v>525</v>
      </c>
      <c r="I29" s="157" t="s">
        <v>524</v>
      </c>
      <c r="J29" s="160" t="s">
        <v>523</v>
      </c>
      <c r="K29" s="159" t="s">
        <v>273</v>
      </c>
      <c r="L29" s="158" t="s">
        <v>522</v>
      </c>
      <c r="M29" s="157" t="s">
        <v>521</v>
      </c>
      <c r="N29" s="157" t="s">
        <v>520</v>
      </c>
      <c r="O29" s="157" t="s">
        <v>519</v>
      </c>
      <c r="P29" s="157" t="s">
        <v>518</v>
      </c>
      <c r="Q29" s="157" t="s">
        <v>517</v>
      </c>
      <c r="R29" s="157" t="s">
        <v>516</v>
      </c>
      <c r="S29" s="157" t="s">
        <v>275</v>
      </c>
      <c r="T29" s="157" t="s">
        <v>515</v>
      </c>
      <c r="U29" s="157" t="s">
        <v>514</v>
      </c>
      <c r="V29" s="157" t="s">
        <v>513</v>
      </c>
      <c r="W29" s="157" t="s">
        <v>512</v>
      </c>
      <c r="X29" s="157" t="s">
        <v>511</v>
      </c>
      <c r="Y29" s="157" t="s">
        <v>510</v>
      </c>
      <c r="Z29" s="157" t="s">
        <v>509</v>
      </c>
      <c r="AA29" s="157" t="s">
        <v>277</v>
      </c>
      <c r="AB29" s="156" t="s">
        <v>508</v>
      </c>
    </row>
    <row r="30" spans="2:28">
      <c r="B30" s="155"/>
      <c r="C30" s="154"/>
      <c r="D30" s="153">
        <v>0.125</v>
      </c>
      <c r="E30" s="149">
        <v>0.25</v>
      </c>
      <c r="F30" s="149">
        <v>0.375</v>
      </c>
      <c r="G30" s="149">
        <v>0.5</v>
      </c>
      <c r="H30" s="149">
        <v>0.625</v>
      </c>
      <c r="I30" s="149">
        <v>0.75</v>
      </c>
      <c r="J30" s="152">
        <v>0.875</v>
      </c>
      <c r="K30" s="151">
        <v>1</v>
      </c>
      <c r="L30" s="150">
        <v>1.125</v>
      </c>
      <c r="M30" s="149">
        <v>1.25</v>
      </c>
      <c r="N30" s="149">
        <v>1.375</v>
      </c>
      <c r="O30" s="149">
        <v>1.5</v>
      </c>
      <c r="P30" s="149">
        <v>1.625</v>
      </c>
      <c r="Q30" s="149">
        <v>1.75</v>
      </c>
      <c r="R30" s="149">
        <v>1.875</v>
      </c>
      <c r="S30" s="149">
        <v>2</v>
      </c>
      <c r="T30" s="149">
        <v>2.125</v>
      </c>
      <c r="U30" s="149">
        <v>2.25</v>
      </c>
      <c r="V30" s="149">
        <v>2.375</v>
      </c>
      <c r="W30" s="149">
        <v>2.5</v>
      </c>
      <c r="X30" s="149">
        <v>2.625</v>
      </c>
      <c r="Y30" s="149">
        <v>2.75</v>
      </c>
      <c r="Z30" s="149">
        <v>2.875</v>
      </c>
      <c r="AA30" s="149">
        <v>3</v>
      </c>
      <c r="AB30" s="148">
        <v>3.125</v>
      </c>
    </row>
    <row r="31" spans="2:28">
      <c r="B31" s="128"/>
      <c r="C31" s="139" t="s">
        <v>507</v>
      </c>
      <c r="D31" s="145">
        <v>1.0416666666666667</v>
      </c>
      <c r="E31" s="141">
        <v>2.0833333333333335</v>
      </c>
      <c r="F31" s="141">
        <v>3.125</v>
      </c>
      <c r="G31" s="141">
        <v>4.166666666666667</v>
      </c>
      <c r="H31" s="141">
        <v>5.208333333333333</v>
      </c>
      <c r="I31" s="141">
        <v>6.25</v>
      </c>
      <c r="J31" s="144">
        <v>7.291666666666667</v>
      </c>
      <c r="K31" s="143">
        <v>8.3333333333333339</v>
      </c>
      <c r="L31" s="142">
        <v>9.375</v>
      </c>
      <c r="M31" s="141">
        <v>10.416666666666666</v>
      </c>
      <c r="N31" s="141">
        <v>11.458333333333334</v>
      </c>
      <c r="O31" s="141">
        <v>12.5</v>
      </c>
      <c r="P31" s="141">
        <v>13.541666666666666</v>
      </c>
      <c r="Q31" s="141">
        <v>14.583333333333334</v>
      </c>
      <c r="R31" s="141">
        <v>15.625</v>
      </c>
      <c r="S31" s="141">
        <v>16.666666666666668</v>
      </c>
      <c r="T31" s="141">
        <v>17.708333333333332</v>
      </c>
      <c r="U31" s="141">
        <v>18.75</v>
      </c>
      <c r="V31" s="141">
        <v>19.791666666666668</v>
      </c>
      <c r="W31" s="141">
        <v>20.833333333333332</v>
      </c>
      <c r="X31" s="141">
        <v>21.875</v>
      </c>
      <c r="Y31" s="141">
        <v>22.916666666666668</v>
      </c>
      <c r="Z31" s="147">
        <v>23.958333333333332</v>
      </c>
      <c r="AA31" s="147">
        <v>25</v>
      </c>
      <c r="AB31" s="146">
        <v>26.041666666666668</v>
      </c>
    </row>
    <row r="32" spans="2:28">
      <c r="B32" s="128"/>
      <c r="C32" s="139" t="s">
        <v>506</v>
      </c>
      <c r="D32" s="145">
        <v>0.59680945122917717</v>
      </c>
      <c r="E32" s="141">
        <v>1.1934894239820353</v>
      </c>
      <c r="F32" s="141">
        <v>1.7899106082460694</v>
      </c>
      <c r="G32" s="141">
        <v>2.3859440303888131</v>
      </c>
      <c r="H32" s="141">
        <v>2.9814612199821915</v>
      </c>
      <c r="I32" s="141">
        <v>3.5763343749973511</v>
      </c>
      <c r="J32" s="144">
        <v>4.1704365248421116</v>
      </c>
      <c r="K32" s="143">
        <v>4.7636416907261783</v>
      </c>
      <c r="L32" s="142">
        <v>5.3558250428551899</v>
      </c>
      <c r="M32" s="141">
        <v>5.946863053973499</v>
      </c>
      <c r="N32" s="141">
        <v>6.5366336487970669</v>
      </c>
      <c r="O32" s="141">
        <v>7.1250163489017977</v>
      </c>
      <c r="P32" s="141">
        <v>7.7118924126588819</v>
      </c>
      <c r="Q32" s="141">
        <v>8.2971449698368733</v>
      </c>
      <c r="R32" s="141">
        <v>8.8806591505202448</v>
      </c>
      <c r="S32" s="141">
        <v>9.4623222080256184</v>
      </c>
      <c r="T32" s="141">
        <v>10.04202363552951</v>
      </c>
      <c r="U32" s="141">
        <v>10.619655276155134</v>
      </c>
      <c r="V32" s="141">
        <v>11.195111426299979</v>
      </c>
      <c r="W32" s="141">
        <v>11.768288932020644</v>
      </c>
      <c r="X32" s="141">
        <v>12.339087278326195</v>
      </c>
      <c r="Y32" s="141">
        <v>12.90740867126584</v>
      </c>
      <c r="Z32" s="141">
        <v>13.473158112731143</v>
      </c>
      <c r="AA32" s="141">
        <v>14.036243467926479</v>
      </c>
      <c r="AB32" s="140">
        <v>14.596575525494176</v>
      </c>
    </row>
    <row r="33" spans="3:28" ht="14.25" thickBot="1">
      <c r="C33" s="139" t="s">
        <v>505</v>
      </c>
      <c r="D33" s="138">
        <v>96</v>
      </c>
      <c r="E33" s="136">
        <v>48</v>
      </c>
      <c r="F33" s="136">
        <v>32</v>
      </c>
      <c r="G33" s="136">
        <v>24</v>
      </c>
      <c r="H33" s="137">
        <v>19.200000000000003</v>
      </c>
      <c r="I33" s="136">
        <v>16</v>
      </c>
      <c r="J33" s="135">
        <v>13.714285714285714</v>
      </c>
      <c r="K33" s="134">
        <v>12</v>
      </c>
      <c r="L33" s="133">
        <v>10.666666666666666</v>
      </c>
      <c r="M33" s="132">
        <v>9.6000000000000014</v>
      </c>
      <c r="N33" s="132">
        <v>8.7272727272727266</v>
      </c>
      <c r="O33" s="132">
        <v>8</v>
      </c>
      <c r="P33" s="132">
        <v>7.384615384615385</v>
      </c>
      <c r="Q33" s="132">
        <v>6.8571428571428568</v>
      </c>
      <c r="R33" s="132">
        <v>6.4</v>
      </c>
      <c r="S33" s="132">
        <v>6</v>
      </c>
      <c r="T33" s="132">
        <v>5.6470588235294121</v>
      </c>
      <c r="U33" s="132">
        <v>5.333333333333333</v>
      </c>
      <c r="V33" s="132">
        <v>5.0526315789473681</v>
      </c>
      <c r="W33" s="132">
        <v>4.8000000000000007</v>
      </c>
      <c r="X33" s="132">
        <v>4.5714285714285712</v>
      </c>
      <c r="Y33" s="132">
        <v>4.3636363636363633</v>
      </c>
      <c r="Z33" s="132">
        <v>4.1739130434782608</v>
      </c>
      <c r="AA33" s="132">
        <v>4</v>
      </c>
      <c r="AB33" s="131">
        <v>3.84</v>
      </c>
    </row>
    <row r="34" spans="3:28">
      <c r="C34" s="129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</row>
    <row r="35" spans="3:28">
      <c r="C35" s="129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</row>
    <row r="36" spans="3:28">
      <c r="C36" s="129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</row>
    <row r="37" spans="3:28">
      <c r="C37" s="129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</row>
    <row r="38" spans="3:28">
      <c r="C38" s="129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</row>
  </sheetData>
  <mergeCells count="4">
    <mergeCell ref="D28:AB28"/>
    <mergeCell ref="D9:AB9"/>
    <mergeCell ref="D16:AB16"/>
    <mergeCell ref="D22:AB22"/>
  </mergeCells>
  <phoneticPr fontId="1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3" sqref="G23"/>
    </sheetView>
  </sheetViews>
  <sheetFormatPr defaultRowHeight="13.5"/>
  <sheetData/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4:F39"/>
  <sheetViews>
    <sheetView topLeftCell="A16" workbookViewId="0">
      <selection activeCell="M25" sqref="M25"/>
    </sheetView>
  </sheetViews>
  <sheetFormatPr defaultColWidth="9" defaultRowHeight="13.5"/>
  <cols>
    <col min="1" max="3" width="9" style="228"/>
    <col min="4" max="4" width="22.375" style="228" customWidth="1"/>
    <col min="5" max="5" width="9" style="228"/>
    <col min="6" max="6" width="12.625" style="228" bestFit="1" customWidth="1"/>
    <col min="7" max="259" width="9" style="228"/>
    <col min="260" max="260" width="22.375" style="228" customWidth="1"/>
    <col min="261" max="261" width="9" style="228"/>
    <col min="262" max="262" width="12.625" style="228" bestFit="1" customWidth="1"/>
    <col min="263" max="515" width="9" style="228"/>
    <col min="516" max="516" width="22.375" style="228" customWidth="1"/>
    <col min="517" max="517" width="9" style="228"/>
    <col min="518" max="518" width="12.625" style="228" bestFit="1" customWidth="1"/>
    <col min="519" max="771" width="9" style="228"/>
    <col min="772" max="772" width="22.375" style="228" customWidth="1"/>
    <col min="773" max="773" width="9" style="228"/>
    <col min="774" max="774" width="12.625" style="228" bestFit="1" customWidth="1"/>
    <col min="775" max="1027" width="9" style="228"/>
    <col min="1028" max="1028" width="22.375" style="228" customWidth="1"/>
    <col min="1029" max="1029" width="9" style="228"/>
    <col min="1030" max="1030" width="12.625" style="228" bestFit="1" customWidth="1"/>
    <col min="1031" max="1283" width="9" style="228"/>
    <col min="1284" max="1284" width="22.375" style="228" customWidth="1"/>
    <col min="1285" max="1285" width="9" style="228"/>
    <col min="1286" max="1286" width="12.625" style="228" bestFit="1" customWidth="1"/>
    <col min="1287" max="1539" width="9" style="228"/>
    <col min="1540" max="1540" width="22.375" style="228" customWidth="1"/>
    <col min="1541" max="1541" width="9" style="228"/>
    <col min="1542" max="1542" width="12.625" style="228" bestFit="1" customWidth="1"/>
    <col min="1543" max="1795" width="9" style="228"/>
    <col min="1796" max="1796" width="22.375" style="228" customWidth="1"/>
    <col min="1797" max="1797" width="9" style="228"/>
    <col min="1798" max="1798" width="12.625" style="228" bestFit="1" customWidth="1"/>
    <col min="1799" max="2051" width="9" style="228"/>
    <col min="2052" max="2052" width="22.375" style="228" customWidth="1"/>
    <col min="2053" max="2053" width="9" style="228"/>
    <col min="2054" max="2054" width="12.625" style="228" bestFit="1" customWidth="1"/>
    <col min="2055" max="2307" width="9" style="228"/>
    <col min="2308" max="2308" width="22.375" style="228" customWidth="1"/>
    <col min="2309" max="2309" width="9" style="228"/>
    <col min="2310" max="2310" width="12.625" style="228" bestFit="1" customWidth="1"/>
    <col min="2311" max="2563" width="9" style="228"/>
    <col min="2564" max="2564" width="22.375" style="228" customWidth="1"/>
    <col min="2565" max="2565" width="9" style="228"/>
    <col min="2566" max="2566" width="12.625" style="228" bestFit="1" customWidth="1"/>
    <col min="2567" max="2819" width="9" style="228"/>
    <col min="2820" max="2820" width="22.375" style="228" customWidth="1"/>
    <col min="2821" max="2821" width="9" style="228"/>
    <col min="2822" max="2822" width="12.625" style="228" bestFit="1" customWidth="1"/>
    <col min="2823" max="3075" width="9" style="228"/>
    <col min="3076" max="3076" width="22.375" style="228" customWidth="1"/>
    <col min="3077" max="3077" width="9" style="228"/>
    <col min="3078" max="3078" width="12.625" style="228" bestFit="1" customWidth="1"/>
    <col min="3079" max="3331" width="9" style="228"/>
    <col min="3332" max="3332" width="22.375" style="228" customWidth="1"/>
    <col min="3333" max="3333" width="9" style="228"/>
    <col min="3334" max="3334" width="12.625" style="228" bestFit="1" customWidth="1"/>
    <col min="3335" max="3587" width="9" style="228"/>
    <col min="3588" max="3588" width="22.375" style="228" customWidth="1"/>
    <col min="3589" max="3589" width="9" style="228"/>
    <col min="3590" max="3590" width="12.625" style="228" bestFit="1" customWidth="1"/>
    <col min="3591" max="3843" width="9" style="228"/>
    <col min="3844" max="3844" width="22.375" style="228" customWidth="1"/>
    <col min="3845" max="3845" width="9" style="228"/>
    <col min="3846" max="3846" width="12.625" style="228" bestFit="1" customWidth="1"/>
    <col min="3847" max="4099" width="9" style="228"/>
    <col min="4100" max="4100" width="22.375" style="228" customWidth="1"/>
    <col min="4101" max="4101" width="9" style="228"/>
    <col min="4102" max="4102" width="12.625" style="228" bestFit="1" customWidth="1"/>
    <col min="4103" max="4355" width="9" style="228"/>
    <col min="4356" max="4356" width="22.375" style="228" customWidth="1"/>
    <col min="4357" max="4357" width="9" style="228"/>
    <col min="4358" max="4358" width="12.625" style="228" bestFit="1" customWidth="1"/>
    <col min="4359" max="4611" width="9" style="228"/>
    <col min="4612" max="4612" width="22.375" style="228" customWidth="1"/>
    <col min="4613" max="4613" width="9" style="228"/>
    <col min="4614" max="4614" width="12.625" style="228" bestFit="1" customWidth="1"/>
    <col min="4615" max="4867" width="9" style="228"/>
    <col min="4868" max="4868" width="22.375" style="228" customWidth="1"/>
    <col min="4869" max="4869" width="9" style="228"/>
    <col min="4870" max="4870" width="12.625" style="228" bestFit="1" customWidth="1"/>
    <col min="4871" max="5123" width="9" style="228"/>
    <col min="5124" max="5124" width="22.375" style="228" customWidth="1"/>
    <col min="5125" max="5125" width="9" style="228"/>
    <col min="5126" max="5126" width="12.625" style="228" bestFit="1" customWidth="1"/>
    <col min="5127" max="5379" width="9" style="228"/>
    <col min="5380" max="5380" width="22.375" style="228" customWidth="1"/>
    <col min="5381" max="5381" width="9" style="228"/>
    <col min="5382" max="5382" width="12.625" style="228" bestFit="1" customWidth="1"/>
    <col min="5383" max="5635" width="9" style="228"/>
    <col min="5636" max="5636" width="22.375" style="228" customWidth="1"/>
    <col min="5637" max="5637" width="9" style="228"/>
    <col min="5638" max="5638" width="12.625" style="228" bestFit="1" customWidth="1"/>
    <col min="5639" max="5891" width="9" style="228"/>
    <col min="5892" max="5892" width="22.375" style="228" customWidth="1"/>
    <col min="5893" max="5893" width="9" style="228"/>
    <col min="5894" max="5894" width="12.625" style="228" bestFit="1" customWidth="1"/>
    <col min="5895" max="6147" width="9" style="228"/>
    <col min="6148" max="6148" width="22.375" style="228" customWidth="1"/>
    <col min="6149" max="6149" width="9" style="228"/>
    <col min="6150" max="6150" width="12.625" style="228" bestFit="1" customWidth="1"/>
    <col min="6151" max="6403" width="9" style="228"/>
    <col min="6404" max="6404" width="22.375" style="228" customWidth="1"/>
    <col min="6405" max="6405" width="9" style="228"/>
    <col min="6406" max="6406" width="12.625" style="228" bestFit="1" customWidth="1"/>
    <col min="6407" max="6659" width="9" style="228"/>
    <col min="6660" max="6660" width="22.375" style="228" customWidth="1"/>
    <col min="6661" max="6661" width="9" style="228"/>
    <col min="6662" max="6662" width="12.625" style="228" bestFit="1" customWidth="1"/>
    <col min="6663" max="6915" width="9" style="228"/>
    <col min="6916" max="6916" width="22.375" style="228" customWidth="1"/>
    <col min="6917" max="6917" width="9" style="228"/>
    <col min="6918" max="6918" width="12.625" style="228" bestFit="1" customWidth="1"/>
    <col min="6919" max="7171" width="9" style="228"/>
    <col min="7172" max="7172" width="22.375" style="228" customWidth="1"/>
    <col min="7173" max="7173" width="9" style="228"/>
    <col min="7174" max="7174" width="12.625" style="228" bestFit="1" customWidth="1"/>
    <col min="7175" max="7427" width="9" style="228"/>
    <col min="7428" max="7428" width="22.375" style="228" customWidth="1"/>
    <col min="7429" max="7429" width="9" style="228"/>
    <col min="7430" max="7430" width="12.625" style="228" bestFit="1" customWidth="1"/>
    <col min="7431" max="7683" width="9" style="228"/>
    <col min="7684" max="7684" width="22.375" style="228" customWidth="1"/>
    <col min="7685" max="7685" width="9" style="228"/>
    <col min="7686" max="7686" width="12.625" style="228" bestFit="1" customWidth="1"/>
    <col min="7687" max="7939" width="9" style="228"/>
    <col min="7940" max="7940" width="22.375" style="228" customWidth="1"/>
    <col min="7941" max="7941" width="9" style="228"/>
    <col min="7942" max="7942" width="12.625" style="228" bestFit="1" customWidth="1"/>
    <col min="7943" max="8195" width="9" style="228"/>
    <col min="8196" max="8196" width="22.375" style="228" customWidth="1"/>
    <col min="8197" max="8197" width="9" style="228"/>
    <col min="8198" max="8198" width="12.625" style="228" bestFit="1" customWidth="1"/>
    <col min="8199" max="8451" width="9" style="228"/>
    <col min="8452" max="8452" width="22.375" style="228" customWidth="1"/>
    <col min="8453" max="8453" width="9" style="228"/>
    <col min="8454" max="8454" width="12.625" style="228" bestFit="1" customWidth="1"/>
    <col min="8455" max="8707" width="9" style="228"/>
    <col min="8708" max="8708" width="22.375" style="228" customWidth="1"/>
    <col min="8709" max="8709" width="9" style="228"/>
    <col min="8710" max="8710" width="12.625" style="228" bestFit="1" customWidth="1"/>
    <col min="8711" max="8963" width="9" style="228"/>
    <col min="8964" max="8964" width="22.375" style="228" customWidth="1"/>
    <col min="8965" max="8965" width="9" style="228"/>
    <col min="8966" max="8966" width="12.625" style="228" bestFit="1" customWidth="1"/>
    <col min="8967" max="9219" width="9" style="228"/>
    <col min="9220" max="9220" width="22.375" style="228" customWidth="1"/>
    <col min="9221" max="9221" width="9" style="228"/>
    <col min="9222" max="9222" width="12.625" style="228" bestFit="1" customWidth="1"/>
    <col min="9223" max="9475" width="9" style="228"/>
    <col min="9476" max="9476" width="22.375" style="228" customWidth="1"/>
    <col min="9477" max="9477" width="9" style="228"/>
    <col min="9478" max="9478" width="12.625" style="228" bestFit="1" customWidth="1"/>
    <col min="9479" max="9731" width="9" style="228"/>
    <col min="9732" max="9732" width="22.375" style="228" customWidth="1"/>
    <col min="9733" max="9733" width="9" style="228"/>
    <col min="9734" max="9734" width="12.625" style="228" bestFit="1" customWidth="1"/>
    <col min="9735" max="9987" width="9" style="228"/>
    <col min="9988" max="9988" width="22.375" style="228" customWidth="1"/>
    <col min="9989" max="9989" width="9" style="228"/>
    <col min="9990" max="9990" width="12.625" style="228" bestFit="1" customWidth="1"/>
    <col min="9991" max="10243" width="9" style="228"/>
    <col min="10244" max="10244" width="22.375" style="228" customWidth="1"/>
    <col min="10245" max="10245" width="9" style="228"/>
    <col min="10246" max="10246" width="12.625" style="228" bestFit="1" customWidth="1"/>
    <col min="10247" max="10499" width="9" style="228"/>
    <col min="10500" max="10500" width="22.375" style="228" customWidth="1"/>
    <col min="10501" max="10501" width="9" style="228"/>
    <col min="10502" max="10502" width="12.625" style="228" bestFit="1" customWidth="1"/>
    <col min="10503" max="10755" width="9" style="228"/>
    <col min="10756" max="10756" width="22.375" style="228" customWidth="1"/>
    <col min="10757" max="10757" width="9" style="228"/>
    <col min="10758" max="10758" width="12.625" style="228" bestFit="1" customWidth="1"/>
    <col min="10759" max="11011" width="9" style="228"/>
    <col min="11012" max="11012" width="22.375" style="228" customWidth="1"/>
    <col min="11013" max="11013" width="9" style="228"/>
    <col min="11014" max="11014" width="12.625" style="228" bestFit="1" customWidth="1"/>
    <col min="11015" max="11267" width="9" style="228"/>
    <col min="11268" max="11268" width="22.375" style="228" customWidth="1"/>
    <col min="11269" max="11269" width="9" style="228"/>
    <col min="11270" max="11270" width="12.625" style="228" bestFit="1" customWidth="1"/>
    <col min="11271" max="11523" width="9" style="228"/>
    <col min="11524" max="11524" width="22.375" style="228" customWidth="1"/>
    <col min="11525" max="11525" width="9" style="228"/>
    <col min="11526" max="11526" width="12.625" style="228" bestFit="1" customWidth="1"/>
    <col min="11527" max="11779" width="9" style="228"/>
    <col min="11780" max="11780" width="22.375" style="228" customWidth="1"/>
    <col min="11781" max="11781" width="9" style="228"/>
    <col min="11782" max="11782" width="12.625" style="228" bestFit="1" customWidth="1"/>
    <col min="11783" max="12035" width="9" style="228"/>
    <col min="12036" max="12036" width="22.375" style="228" customWidth="1"/>
    <col min="12037" max="12037" width="9" style="228"/>
    <col min="12038" max="12038" width="12.625" style="228" bestFit="1" customWidth="1"/>
    <col min="12039" max="12291" width="9" style="228"/>
    <col min="12292" max="12292" width="22.375" style="228" customWidth="1"/>
    <col min="12293" max="12293" width="9" style="228"/>
    <col min="12294" max="12294" width="12.625" style="228" bestFit="1" customWidth="1"/>
    <col min="12295" max="12547" width="9" style="228"/>
    <col min="12548" max="12548" width="22.375" style="228" customWidth="1"/>
    <col min="12549" max="12549" width="9" style="228"/>
    <col min="12550" max="12550" width="12.625" style="228" bestFit="1" customWidth="1"/>
    <col min="12551" max="12803" width="9" style="228"/>
    <col min="12804" max="12804" width="22.375" style="228" customWidth="1"/>
    <col min="12805" max="12805" width="9" style="228"/>
    <col min="12806" max="12806" width="12.625" style="228" bestFit="1" customWidth="1"/>
    <col min="12807" max="13059" width="9" style="228"/>
    <col min="13060" max="13060" width="22.375" style="228" customWidth="1"/>
    <col min="13061" max="13061" width="9" style="228"/>
    <col min="13062" max="13062" width="12.625" style="228" bestFit="1" customWidth="1"/>
    <col min="13063" max="13315" width="9" style="228"/>
    <col min="13316" max="13316" width="22.375" style="228" customWidth="1"/>
    <col min="13317" max="13317" width="9" style="228"/>
    <col min="13318" max="13318" width="12.625" style="228" bestFit="1" customWidth="1"/>
    <col min="13319" max="13571" width="9" style="228"/>
    <col min="13572" max="13572" width="22.375" style="228" customWidth="1"/>
    <col min="13573" max="13573" width="9" style="228"/>
    <col min="13574" max="13574" width="12.625" style="228" bestFit="1" customWidth="1"/>
    <col min="13575" max="13827" width="9" style="228"/>
    <col min="13828" max="13828" width="22.375" style="228" customWidth="1"/>
    <col min="13829" max="13829" width="9" style="228"/>
    <col min="13830" max="13830" width="12.625" style="228" bestFit="1" customWidth="1"/>
    <col min="13831" max="14083" width="9" style="228"/>
    <col min="14084" max="14084" width="22.375" style="228" customWidth="1"/>
    <col min="14085" max="14085" width="9" style="228"/>
    <col min="14086" max="14086" width="12.625" style="228" bestFit="1" customWidth="1"/>
    <col min="14087" max="14339" width="9" style="228"/>
    <col min="14340" max="14340" width="22.375" style="228" customWidth="1"/>
    <col min="14341" max="14341" width="9" style="228"/>
    <col min="14342" max="14342" width="12.625" style="228" bestFit="1" customWidth="1"/>
    <col min="14343" max="14595" width="9" style="228"/>
    <col min="14596" max="14596" width="22.375" style="228" customWidth="1"/>
    <col min="14597" max="14597" width="9" style="228"/>
    <col min="14598" max="14598" width="12.625" style="228" bestFit="1" customWidth="1"/>
    <col min="14599" max="14851" width="9" style="228"/>
    <col min="14852" max="14852" width="22.375" style="228" customWidth="1"/>
    <col min="14853" max="14853" width="9" style="228"/>
    <col min="14854" max="14854" width="12.625" style="228" bestFit="1" customWidth="1"/>
    <col min="14855" max="15107" width="9" style="228"/>
    <col min="15108" max="15108" width="22.375" style="228" customWidth="1"/>
    <col min="15109" max="15109" width="9" style="228"/>
    <col min="15110" max="15110" width="12.625" style="228" bestFit="1" customWidth="1"/>
    <col min="15111" max="15363" width="9" style="228"/>
    <col min="15364" max="15364" width="22.375" style="228" customWidth="1"/>
    <col min="15365" max="15365" width="9" style="228"/>
    <col min="15366" max="15366" width="12.625" style="228" bestFit="1" customWidth="1"/>
    <col min="15367" max="15619" width="9" style="228"/>
    <col min="15620" max="15620" width="22.375" style="228" customWidth="1"/>
    <col min="15621" max="15621" width="9" style="228"/>
    <col min="15622" max="15622" width="12.625" style="228" bestFit="1" customWidth="1"/>
    <col min="15623" max="15875" width="9" style="228"/>
    <col min="15876" max="15876" width="22.375" style="228" customWidth="1"/>
    <col min="15877" max="15877" width="9" style="228"/>
    <col min="15878" max="15878" width="12.625" style="228" bestFit="1" customWidth="1"/>
    <col min="15879" max="16131" width="9" style="228"/>
    <col min="16132" max="16132" width="22.375" style="228" customWidth="1"/>
    <col min="16133" max="16133" width="9" style="228"/>
    <col min="16134" max="16134" width="12.625" style="228" bestFit="1" customWidth="1"/>
    <col min="16135" max="16384" width="9" style="228"/>
  </cols>
  <sheetData>
    <row r="4" spans="3:6">
      <c r="C4" s="705" t="s">
        <v>3697</v>
      </c>
      <c r="D4" s="705"/>
      <c r="E4" s="705"/>
      <c r="F4" s="705"/>
    </row>
    <row r="7" spans="3:6" ht="14.25" thickBot="1">
      <c r="C7" s="706" t="s">
        <v>3698</v>
      </c>
      <c r="D7" s="706"/>
      <c r="E7" s="706"/>
      <c r="F7" s="706"/>
    </row>
    <row r="8" spans="3:6" ht="15.75">
      <c r="C8" s="229" t="s">
        <v>272</v>
      </c>
      <c r="D8" s="230" t="s">
        <v>3699</v>
      </c>
      <c r="E8" s="231" t="s">
        <v>3700</v>
      </c>
      <c r="F8" s="231" t="s">
        <v>3701</v>
      </c>
    </row>
    <row r="9" spans="3:6">
      <c r="C9" s="232">
        <v>1</v>
      </c>
      <c r="D9" s="232" t="s">
        <v>3702</v>
      </c>
      <c r="E9" s="233">
        <v>0.97</v>
      </c>
      <c r="F9" s="707">
        <f>E9*E10*E11*E12*E13*E14*E15*E16</f>
        <v>0.79956295765914143</v>
      </c>
    </row>
    <row r="10" spans="3:6">
      <c r="C10" s="232">
        <v>2</v>
      </c>
      <c r="D10" s="232" t="s">
        <v>3703</v>
      </c>
      <c r="E10" s="233">
        <v>0.99</v>
      </c>
      <c r="F10" s="707"/>
    </row>
    <row r="11" spans="3:6" ht="27">
      <c r="C11" s="232">
        <v>3</v>
      </c>
      <c r="D11" s="232" t="s">
        <v>3704</v>
      </c>
      <c r="E11" s="233">
        <v>0.97</v>
      </c>
      <c r="F11" s="707"/>
    </row>
    <row r="12" spans="3:6">
      <c r="C12" s="232">
        <v>4</v>
      </c>
      <c r="D12" s="232" t="s">
        <v>3705</v>
      </c>
      <c r="E12" s="233">
        <v>0.95</v>
      </c>
      <c r="F12" s="707"/>
    </row>
    <row r="13" spans="3:6">
      <c r="C13" s="232">
        <v>5</v>
      </c>
      <c r="D13" s="232" t="s">
        <v>3706</v>
      </c>
      <c r="E13" s="233">
        <v>0.97</v>
      </c>
      <c r="F13" s="707"/>
    </row>
    <row r="14" spans="3:6">
      <c r="C14" s="232">
        <v>6</v>
      </c>
      <c r="D14" s="232" t="s">
        <v>3707</v>
      </c>
      <c r="E14" s="233">
        <v>0.99</v>
      </c>
      <c r="F14" s="707"/>
    </row>
    <row r="15" spans="3:6" ht="27">
      <c r="C15" s="232">
        <v>7</v>
      </c>
      <c r="D15" s="232" t="s">
        <v>3708</v>
      </c>
      <c r="E15" s="233">
        <v>0.97</v>
      </c>
      <c r="F15" s="707"/>
    </row>
    <row r="16" spans="3:6" ht="27">
      <c r="C16" s="232">
        <v>8</v>
      </c>
      <c r="D16" s="232" t="s">
        <v>3709</v>
      </c>
      <c r="E16" s="233">
        <v>0.97</v>
      </c>
      <c r="F16" s="707"/>
    </row>
    <row r="19" spans="3:6">
      <c r="C19" s="705" t="s">
        <v>3710</v>
      </c>
      <c r="D19" s="705"/>
      <c r="E19" s="705"/>
      <c r="F19" s="705"/>
    </row>
    <row r="20" spans="3:6" ht="14.25" thickBot="1"/>
    <row r="21" spans="3:6" ht="15.75">
      <c r="C21" s="229" t="s">
        <v>272</v>
      </c>
      <c r="D21" s="230" t="s">
        <v>3699</v>
      </c>
      <c r="E21" s="231" t="s">
        <v>3700</v>
      </c>
      <c r="F21" s="234" t="s">
        <v>3701</v>
      </c>
    </row>
    <row r="22" spans="3:6" ht="15.75">
      <c r="C22" s="235">
        <v>1</v>
      </c>
      <c r="D22" s="236" t="s">
        <v>3711</v>
      </c>
      <c r="E22" s="237">
        <v>0.97</v>
      </c>
      <c r="F22" s="707">
        <f>E22*E23*E24*E25*E26*E27*E28*E29*E30*E31*E32</f>
        <v>0.79214637894815032</v>
      </c>
    </row>
    <row r="23" spans="3:6" ht="15.75">
      <c r="C23" s="238">
        <v>2</v>
      </c>
      <c r="D23" s="236" t="s">
        <v>3712</v>
      </c>
      <c r="E23" s="237">
        <v>0.99</v>
      </c>
      <c r="F23" s="707"/>
    </row>
    <row r="24" spans="3:6" ht="15.75">
      <c r="C24" s="238">
        <v>3</v>
      </c>
      <c r="D24" s="236" t="s">
        <v>3713</v>
      </c>
      <c r="E24" s="237">
        <v>0.96</v>
      </c>
      <c r="F24" s="707"/>
    </row>
    <row r="25" spans="3:6" ht="15.75">
      <c r="C25" s="238">
        <v>4</v>
      </c>
      <c r="D25" s="239" t="s">
        <v>3714</v>
      </c>
      <c r="E25" s="237">
        <v>0.97</v>
      </c>
      <c r="F25" s="707"/>
    </row>
    <row r="26" spans="3:6" ht="15.75">
      <c r="C26" s="238">
        <v>5</v>
      </c>
      <c r="D26" s="236" t="s">
        <v>3715</v>
      </c>
      <c r="E26" s="237">
        <v>0.99</v>
      </c>
      <c r="F26" s="707"/>
    </row>
    <row r="27" spans="3:6" ht="15.75">
      <c r="C27" s="238">
        <v>6</v>
      </c>
      <c r="D27" s="239" t="s">
        <v>3716</v>
      </c>
      <c r="E27" s="237">
        <v>0.98</v>
      </c>
      <c r="F27" s="707"/>
    </row>
    <row r="28" spans="3:6" ht="15.75">
      <c r="C28" s="238">
        <v>7</v>
      </c>
      <c r="D28" s="236" t="s">
        <v>3717</v>
      </c>
      <c r="E28" s="237">
        <v>0.99</v>
      </c>
      <c r="F28" s="707"/>
    </row>
    <row r="29" spans="3:6" ht="15.75">
      <c r="C29" s="238">
        <v>8</v>
      </c>
      <c r="D29" s="239" t="s">
        <v>3718</v>
      </c>
      <c r="E29" s="237">
        <v>0.98</v>
      </c>
      <c r="F29" s="707"/>
    </row>
    <row r="30" spans="3:6" ht="15.75">
      <c r="C30" s="238">
        <v>9</v>
      </c>
      <c r="D30" s="239" t="s">
        <v>3719</v>
      </c>
      <c r="E30" s="237">
        <v>0.97</v>
      </c>
      <c r="F30" s="707"/>
    </row>
    <row r="31" spans="3:6" ht="15.75">
      <c r="C31" s="238">
        <v>10</v>
      </c>
      <c r="D31" s="236" t="s">
        <v>3720</v>
      </c>
      <c r="E31" s="237">
        <v>0.98</v>
      </c>
      <c r="F31" s="707"/>
    </row>
    <row r="32" spans="3:6" ht="32.25" thickBot="1">
      <c r="C32" s="240">
        <v>11</v>
      </c>
      <c r="D32" s="241" t="s">
        <v>3721</v>
      </c>
      <c r="E32" s="242">
        <v>0.99</v>
      </c>
      <c r="F32" s="707"/>
    </row>
    <row r="33" spans="3:6" ht="15.75">
      <c r="E33" s="243"/>
    </row>
    <row r="35" spans="3:6">
      <c r="C35" s="3"/>
      <c r="D35" s="3"/>
      <c r="E35" s="3"/>
      <c r="F35" s="3"/>
    </row>
    <row r="36" spans="3:6">
      <c r="C36" s="3"/>
      <c r="D36" s="3"/>
      <c r="E36" s="3"/>
      <c r="F36" s="3"/>
    </row>
    <row r="37" spans="3:6">
      <c r="C37" s="3"/>
      <c r="D37" s="3"/>
      <c r="E37" s="3"/>
      <c r="F37" s="3"/>
    </row>
    <row r="38" spans="3:6">
      <c r="C38" s="3"/>
      <c r="D38" s="3"/>
      <c r="E38" s="3"/>
      <c r="F38" s="3"/>
    </row>
    <row r="39" spans="3:6">
      <c r="C39" s="3"/>
      <c r="D39" s="3"/>
      <c r="E39" s="3"/>
      <c r="F39" s="3"/>
    </row>
  </sheetData>
  <mergeCells count="5">
    <mergeCell ref="C4:F4"/>
    <mergeCell ref="C7:F7"/>
    <mergeCell ref="F9:F16"/>
    <mergeCell ref="C19:F19"/>
    <mergeCell ref="F22:F3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481" r:id="rId3">
          <objectPr defaultSize="0" autoPict="0" r:id="rId4">
            <anchor moveWithCells="1">
              <from>
                <xdr:col>2</xdr:col>
                <xdr:colOff>19050</xdr:colOff>
                <xdr:row>4</xdr:row>
                <xdr:rowOff>66675</xdr:rowOff>
              </from>
              <to>
                <xdr:col>3</xdr:col>
                <xdr:colOff>552450</xdr:colOff>
                <xdr:row>5</xdr:row>
                <xdr:rowOff>104775</xdr:rowOff>
              </to>
            </anchor>
          </objectPr>
        </oleObject>
      </mc:Choice>
      <mc:Fallback>
        <oleObject progId=" " shapeId="20481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tabSelected="1" zoomScaleNormal="100" workbookViewId="0">
      <selection activeCell="P25" sqref="P25"/>
    </sheetView>
  </sheetViews>
  <sheetFormatPr defaultRowHeight="14.25"/>
  <cols>
    <col min="1" max="16384" width="9" style="354"/>
  </cols>
  <sheetData>
    <row r="1" spans="1:18">
      <c r="A1" s="457" t="s">
        <v>3823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</row>
    <row r="2" spans="1:18">
      <c r="A2" s="457" t="s">
        <v>3824</v>
      </c>
      <c r="B2" s="457"/>
      <c r="C2" s="465" t="s">
        <v>3825</v>
      </c>
      <c r="D2" s="465"/>
      <c r="E2" s="465"/>
      <c r="F2" s="465"/>
      <c r="G2" s="465"/>
      <c r="H2" s="465"/>
      <c r="I2" s="465"/>
      <c r="J2" s="465"/>
      <c r="K2" s="465" t="s">
        <v>3826</v>
      </c>
      <c r="L2" s="465"/>
      <c r="M2" s="465"/>
      <c r="N2" s="465"/>
      <c r="O2" s="465"/>
      <c r="P2" s="465"/>
      <c r="Q2" s="465"/>
      <c r="R2" s="465"/>
    </row>
    <row r="3" spans="1:18">
      <c r="A3" s="457"/>
      <c r="B3" s="457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</row>
    <row r="4" spans="1:18">
      <c r="A4" s="457"/>
      <c r="B4" s="457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</row>
    <row r="5" spans="1:18">
      <c r="A5" s="457"/>
      <c r="B5" s="457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</row>
    <row r="6" spans="1:18">
      <c r="A6" s="457" t="s">
        <v>3827</v>
      </c>
      <c r="B6" s="457"/>
      <c r="C6" s="457" t="s">
        <v>3828</v>
      </c>
      <c r="D6" s="457"/>
      <c r="E6" s="457"/>
      <c r="F6" s="457"/>
      <c r="G6" s="457" t="s">
        <v>3829</v>
      </c>
      <c r="H6" s="457"/>
      <c r="I6" s="457" t="s">
        <v>3830</v>
      </c>
      <c r="J6" s="457"/>
      <c r="K6" s="457" t="s">
        <v>3828</v>
      </c>
      <c r="L6" s="457"/>
      <c r="M6" s="457"/>
      <c r="N6" s="457"/>
      <c r="O6" s="457" t="s">
        <v>3829</v>
      </c>
      <c r="P6" s="457"/>
      <c r="Q6" s="457" t="s">
        <v>3830</v>
      </c>
      <c r="R6" s="457"/>
    </row>
    <row r="7" spans="1:18">
      <c r="A7" s="457"/>
      <c r="B7" s="457"/>
      <c r="C7" s="355" t="s">
        <v>3831</v>
      </c>
      <c r="D7" s="355" t="s">
        <v>3832</v>
      </c>
      <c r="E7" s="355" t="s">
        <v>3833</v>
      </c>
      <c r="F7" s="355" t="s">
        <v>3834</v>
      </c>
      <c r="G7" s="355" t="s">
        <v>20</v>
      </c>
      <c r="H7" s="355" t="s">
        <v>21</v>
      </c>
      <c r="I7" s="355" t="s">
        <v>20</v>
      </c>
      <c r="J7" s="355" t="s">
        <v>21</v>
      </c>
      <c r="K7" s="355" t="s">
        <v>3831</v>
      </c>
      <c r="L7" s="355" t="s">
        <v>3832</v>
      </c>
      <c r="M7" s="355" t="s">
        <v>3833</v>
      </c>
      <c r="N7" s="355" t="s">
        <v>3834</v>
      </c>
      <c r="O7" s="355" t="s">
        <v>20</v>
      </c>
      <c r="P7" s="355" t="s">
        <v>21</v>
      </c>
      <c r="Q7" s="355" t="s">
        <v>20</v>
      </c>
      <c r="R7" s="355" t="s">
        <v>21</v>
      </c>
    </row>
    <row r="8" spans="1:18">
      <c r="A8" s="457" t="s">
        <v>3835</v>
      </c>
      <c r="B8" s="355">
        <v>1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</row>
    <row r="9" spans="1:18">
      <c r="A9" s="457"/>
      <c r="B9" s="355">
        <v>1.5</v>
      </c>
      <c r="C9" s="355">
        <v>24</v>
      </c>
      <c r="D9" s="355">
        <v>23</v>
      </c>
      <c r="E9" s="355">
        <v>22</v>
      </c>
      <c r="F9" s="355">
        <v>21</v>
      </c>
      <c r="G9" s="355">
        <v>15</v>
      </c>
      <c r="H9" s="355">
        <v>16</v>
      </c>
      <c r="I9" s="355">
        <v>15</v>
      </c>
      <c r="J9" s="355">
        <v>16</v>
      </c>
      <c r="K9" s="355">
        <v>21</v>
      </c>
      <c r="L9" s="355">
        <v>20</v>
      </c>
      <c r="M9" s="355">
        <v>19</v>
      </c>
      <c r="N9" s="355">
        <v>18</v>
      </c>
      <c r="O9" s="355">
        <v>15</v>
      </c>
      <c r="P9" s="355">
        <v>16</v>
      </c>
      <c r="Q9" s="355">
        <v>15</v>
      </c>
      <c r="R9" s="355">
        <v>16</v>
      </c>
    </row>
    <row r="10" spans="1:18">
      <c r="A10" s="457"/>
      <c r="B10" s="355">
        <v>2.5</v>
      </c>
      <c r="C10" s="355">
        <v>32</v>
      </c>
      <c r="D10" s="355">
        <v>31</v>
      </c>
      <c r="E10" s="355">
        <v>30</v>
      </c>
      <c r="F10" s="355">
        <v>28</v>
      </c>
      <c r="G10" s="355">
        <v>15</v>
      </c>
      <c r="H10" s="355">
        <v>16</v>
      </c>
      <c r="I10" s="355">
        <v>15</v>
      </c>
      <c r="J10" s="355">
        <v>16</v>
      </c>
      <c r="K10" s="355">
        <v>29</v>
      </c>
      <c r="L10" s="355">
        <v>28</v>
      </c>
      <c r="M10" s="355">
        <v>27</v>
      </c>
      <c r="N10" s="355">
        <v>25</v>
      </c>
      <c r="O10" s="355">
        <v>15</v>
      </c>
      <c r="P10" s="355">
        <v>16</v>
      </c>
      <c r="Q10" s="355">
        <v>15</v>
      </c>
      <c r="R10" s="355">
        <v>16</v>
      </c>
    </row>
    <row r="11" spans="1:18">
      <c r="A11" s="457"/>
      <c r="B11" s="355">
        <v>4</v>
      </c>
      <c r="C11" s="355">
        <v>44</v>
      </c>
      <c r="D11" s="355">
        <v>42</v>
      </c>
      <c r="E11" s="355">
        <v>40</v>
      </c>
      <c r="F11" s="355">
        <v>38</v>
      </c>
      <c r="G11" s="355">
        <v>15</v>
      </c>
      <c r="H11" s="355">
        <v>19</v>
      </c>
      <c r="I11" s="355">
        <v>15</v>
      </c>
      <c r="J11" s="355">
        <v>16</v>
      </c>
      <c r="K11" s="355">
        <v>38</v>
      </c>
      <c r="L11" s="355">
        <v>37</v>
      </c>
      <c r="M11" s="355">
        <v>36</v>
      </c>
      <c r="N11" s="355">
        <v>34</v>
      </c>
      <c r="O11" s="355">
        <v>15</v>
      </c>
      <c r="P11" s="355">
        <v>19</v>
      </c>
      <c r="Q11" s="355">
        <v>15</v>
      </c>
      <c r="R11" s="355">
        <v>19</v>
      </c>
    </row>
    <row r="12" spans="1:18" ht="15" thickBot="1">
      <c r="A12" s="457"/>
      <c r="B12" s="356">
        <v>6</v>
      </c>
      <c r="C12" s="356">
        <v>56</v>
      </c>
      <c r="D12" s="356">
        <v>54</v>
      </c>
      <c r="E12" s="356">
        <v>52</v>
      </c>
      <c r="F12" s="356">
        <v>47</v>
      </c>
      <c r="G12" s="356">
        <v>20</v>
      </c>
      <c r="H12" s="356">
        <v>25</v>
      </c>
      <c r="I12" s="356">
        <v>15</v>
      </c>
      <c r="J12" s="356">
        <v>16</v>
      </c>
      <c r="K12" s="356">
        <v>50</v>
      </c>
      <c r="L12" s="356">
        <v>48</v>
      </c>
      <c r="M12" s="356">
        <v>46</v>
      </c>
      <c r="N12" s="356">
        <v>44</v>
      </c>
      <c r="O12" s="356">
        <v>20</v>
      </c>
      <c r="P12" s="356">
        <v>25</v>
      </c>
      <c r="Q12" s="356">
        <v>15</v>
      </c>
      <c r="R12" s="356">
        <v>19</v>
      </c>
    </row>
    <row r="13" spans="1:18" ht="15" thickTop="1">
      <c r="A13" s="457"/>
      <c r="B13" s="357">
        <v>10</v>
      </c>
      <c r="C13" s="357">
        <v>78</v>
      </c>
      <c r="D13" s="357">
        <v>75</v>
      </c>
      <c r="E13" s="357">
        <v>72</v>
      </c>
      <c r="F13" s="357">
        <v>68</v>
      </c>
      <c r="G13" s="357">
        <v>20</v>
      </c>
      <c r="H13" s="357">
        <v>25</v>
      </c>
      <c r="I13" s="357">
        <v>20</v>
      </c>
      <c r="J13" s="357">
        <v>25</v>
      </c>
      <c r="K13" s="357">
        <v>69</v>
      </c>
      <c r="L13" s="357">
        <v>66</v>
      </c>
      <c r="M13" s="357">
        <v>63</v>
      </c>
      <c r="N13" s="357">
        <v>60</v>
      </c>
      <c r="O13" s="357">
        <v>25</v>
      </c>
      <c r="P13" s="357">
        <v>32</v>
      </c>
      <c r="Q13" s="357">
        <v>25</v>
      </c>
      <c r="R13" s="357">
        <v>32</v>
      </c>
    </row>
    <row r="14" spans="1:18">
      <c r="A14" s="457"/>
      <c r="B14" s="355">
        <v>16</v>
      </c>
      <c r="C14" s="355">
        <v>104</v>
      </c>
      <c r="D14" s="355">
        <v>100</v>
      </c>
      <c r="E14" s="355">
        <v>96</v>
      </c>
      <c r="F14" s="355">
        <v>91</v>
      </c>
      <c r="G14" s="355">
        <v>25</v>
      </c>
      <c r="H14" s="355">
        <v>32</v>
      </c>
      <c r="I14" s="355">
        <v>20</v>
      </c>
      <c r="J14" s="355">
        <v>25</v>
      </c>
      <c r="K14" s="355">
        <v>92</v>
      </c>
      <c r="L14" s="355">
        <v>88</v>
      </c>
      <c r="M14" s="355">
        <v>84</v>
      </c>
      <c r="N14" s="355">
        <v>80</v>
      </c>
      <c r="O14" s="355">
        <v>25</v>
      </c>
      <c r="P14" s="355">
        <v>32</v>
      </c>
      <c r="Q14" s="355">
        <v>25</v>
      </c>
      <c r="R14" s="355">
        <v>32</v>
      </c>
    </row>
    <row r="15" spans="1:18">
      <c r="A15" s="457"/>
      <c r="B15" s="355">
        <v>25</v>
      </c>
      <c r="C15" s="355">
        <v>138</v>
      </c>
      <c r="D15" s="355">
        <v>133</v>
      </c>
      <c r="E15" s="355">
        <v>128</v>
      </c>
      <c r="F15" s="355">
        <v>121</v>
      </c>
      <c r="G15" s="355">
        <v>32</v>
      </c>
      <c r="H15" s="355">
        <v>38</v>
      </c>
      <c r="I15" s="355">
        <v>25</v>
      </c>
      <c r="J15" s="355">
        <v>32</v>
      </c>
      <c r="K15" s="355">
        <v>122</v>
      </c>
      <c r="L15" s="355">
        <v>117</v>
      </c>
      <c r="M15" s="355">
        <v>112</v>
      </c>
      <c r="N15" s="355">
        <v>106</v>
      </c>
      <c r="O15" s="355">
        <v>32</v>
      </c>
      <c r="P15" s="355">
        <v>38</v>
      </c>
      <c r="Q15" s="355">
        <v>32</v>
      </c>
      <c r="R15" s="355">
        <v>38</v>
      </c>
    </row>
    <row r="16" spans="1:18">
      <c r="A16" s="457"/>
      <c r="B16" s="355">
        <v>35</v>
      </c>
      <c r="C16" s="355">
        <v>171</v>
      </c>
      <c r="D16" s="355">
        <v>164</v>
      </c>
      <c r="E16" s="355">
        <v>157</v>
      </c>
      <c r="F16" s="355">
        <v>149</v>
      </c>
      <c r="G16" s="355">
        <v>32</v>
      </c>
      <c r="H16" s="355">
        <v>38</v>
      </c>
      <c r="I16" s="355">
        <v>32</v>
      </c>
      <c r="J16" s="355">
        <v>38</v>
      </c>
      <c r="K16" s="355">
        <v>150</v>
      </c>
      <c r="L16" s="355">
        <v>144</v>
      </c>
      <c r="M16" s="355">
        <v>138</v>
      </c>
      <c r="N16" s="355">
        <v>131</v>
      </c>
      <c r="O16" s="355">
        <v>32</v>
      </c>
      <c r="P16" s="358" t="s">
        <v>22</v>
      </c>
      <c r="Q16" s="355">
        <v>40</v>
      </c>
      <c r="R16" s="358" t="s">
        <v>22</v>
      </c>
    </row>
    <row r="17" spans="1:19" ht="15" thickBot="1">
      <c r="A17" s="457"/>
      <c r="B17" s="356">
        <v>50</v>
      </c>
      <c r="C17" s="356">
        <v>206</v>
      </c>
      <c r="D17" s="356">
        <v>198</v>
      </c>
      <c r="E17" s="356">
        <v>190</v>
      </c>
      <c r="F17" s="356">
        <v>180</v>
      </c>
      <c r="G17" s="356">
        <v>40</v>
      </c>
      <c r="H17" s="359" t="s">
        <v>22</v>
      </c>
      <c r="I17" s="356">
        <v>40</v>
      </c>
      <c r="J17" s="359" t="s">
        <v>22</v>
      </c>
      <c r="K17" s="356">
        <v>182</v>
      </c>
      <c r="L17" s="359">
        <v>175</v>
      </c>
      <c r="M17" s="356">
        <v>168</v>
      </c>
      <c r="N17" s="359">
        <v>159</v>
      </c>
      <c r="O17" s="356">
        <v>40</v>
      </c>
      <c r="P17" s="359" t="s">
        <v>22</v>
      </c>
      <c r="Q17" s="356">
        <v>50</v>
      </c>
      <c r="R17" s="359" t="s">
        <v>22</v>
      </c>
    </row>
    <row r="18" spans="1:19" ht="15" thickTop="1">
      <c r="A18" s="457"/>
      <c r="B18" s="357">
        <v>70</v>
      </c>
      <c r="C18" s="357">
        <v>263</v>
      </c>
      <c r="D18" s="357">
        <v>253</v>
      </c>
      <c r="E18" s="357">
        <v>242</v>
      </c>
      <c r="F18" s="357">
        <v>230</v>
      </c>
      <c r="G18" s="357">
        <v>50</v>
      </c>
      <c r="H18" s="360" t="s">
        <v>22</v>
      </c>
      <c r="I18" s="357">
        <v>50</v>
      </c>
      <c r="J18" s="360" t="s">
        <v>22</v>
      </c>
      <c r="K18" s="357">
        <v>231</v>
      </c>
      <c r="L18" s="357">
        <v>222</v>
      </c>
      <c r="M18" s="357">
        <v>213</v>
      </c>
      <c r="N18" s="357">
        <v>202</v>
      </c>
      <c r="O18" s="357">
        <v>50</v>
      </c>
      <c r="P18" s="357"/>
      <c r="Q18" s="357">
        <v>70</v>
      </c>
      <c r="R18" s="357"/>
    </row>
    <row r="19" spans="1:19">
      <c r="A19" s="457"/>
      <c r="B19" s="355">
        <v>95</v>
      </c>
      <c r="C19" s="355">
        <v>318</v>
      </c>
      <c r="D19" s="355">
        <v>306</v>
      </c>
      <c r="E19" s="355">
        <v>294</v>
      </c>
      <c r="F19" s="355">
        <v>278</v>
      </c>
      <c r="G19" s="355">
        <v>50</v>
      </c>
      <c r="H19" s="355"/>
      <c r="I19" s="355">
        <v>50</v>
      </c>
      <c r="J19" s="358" t="s">
        <v>22</v>
      </c>
      <c r="K19" s="355">
        <v>280</v>
      </c>
      <c r="L19" s="355">
        <v>269</v>
      </c>
      <c r="M19" s="355">
        <v>258</v>
      </c>
      <c r="N19" s="355">
        <v>245</v>
      </c>
      <c r="O19" s="355">
        <v>65</v>
      </c>
      <c r="P19" s="355"/>
      <c r="Q19" s="355">
        <v>70</v>
      </c>
      <c r="R19" s="355"/>
    </row>
    <row r="20" spans="1:19">
      <c r="A20" s="457"/>
      <c r="B20" s="355">
        <v>120</v>
      </c>
      <c r="C20" s="355">
        <v>368</v>
      </c>
      <c r="D20" s="355">
        <v>354</v>
      </c>
      <c r="E20" s="355">
        <v>340</v>
      </c>
      <c r="F20" s="355">
        <v>322</v>
      </c>
      <c r="G20" s="355">
        <v>65</v>
      </c>
      <c r="H20" s="355"/>
      <c r="I20" s="355">
        <v>70</v>
      </c>
      <c r="J20" s="355"/>
      <c r="K20" s="355">
        <v>324</v>
      </c>
      <c r="L20" s="355">
        <v>312</v>
      </c>
      <c r="M20" s="355">
        <v>300</v>
      </c>
      <c r="N20" s="355">
        <v>284</v>
      </c>
      <c r="O20" s="355">
        <v>65</v>
      </c>
      <c r="P20" s="355"/>
      <c r="Q20" s="355">
        <v>80</v>
      </c>
      <c r="R20" s="355"/>
    </row>
    <row r="21" spans="1:19">
      <c r="A21" s="457"/>
      <c r="B21" s="355">
        <v>150</v>
      </c>
      <c r="C21" s="355"/>
      <c r="D21" s="355"/>
      <c r="E21" s="355"/>
      <c r="F21" s="355"/>
      <c r="G21" s="355">
        <v>65</v>
      </c>
      <c r="H21" s="355"/>
      <c r="I21" s="355">
        <v>70</v>
      </c>
      <c r="J21" s="355"/>
      <c r="K21" s="355"/>
      <c r="L21" s="355"/>
      <c r="M21" s="355"/>
      <c r="N21" s="355"/>
      <c r="O21" s="355">
        <v>65</v>
      </c>
      <c r="P21" s="355"/>
      <c r="Q21" s="355">
        <v>80</v>
      </c>
      <c r="R21" s="355"/>
    </row>
    <row r="22" spans="1:19">
      <c r="A22" s="457"/>
      <c r="B22" s="355">
        <v>185</v>
      </c>
      <c r="C22" s="355"/>
      <c r="D22" s="355"/>
      <c r="E22" s="355"/>
      <c r="F22" s="355"/>
      <c r="G22" s="355">
        <v>65</v>
      </c>
      <c r="H22" s="355"/>
      <c r="I22" s="355">
        <v>80</v>
      </c>
      <c r="J22" s="355"/>
      <c r="K22" s="355"/>
      <c r="L22" s="355"/>
      <c r="M22" s="355"/>
      <c r="N22" s="355"/>
      <c r="O22" s="355">
        <v>80</v>
      </c>
      <c r="P22" s="355"/>
      <c r="Q22" s="355">
        <v>100</v>
      </c>
      <c r="R22" s="355"/>
    </row>
    <row r="23" spans="1:19">
      <c r="A23" s="361"/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</row>
    <row r="24" spans="1:19">
      <c r="A24" s="457" t="s">
        <v>3824</v>
      </c>
      <c r="B24" s="457"/>
      <c r="C24" s="457" t="s">
        <v>3836</v>
      </c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  <c r="O24" s="363"/>
      <c r="P24" s="363"/>
      <c r="Q24" s="363"/>
      <c r="R24" s="363"/>
    </row>
    <row r="25" spans="1:19">
      <c r="A25" s="457"/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363"/>
      <c r="P25" s="363"/>
      <c r="Q25" s="363"/>
      <c r="R25" s="363"/>
    </row>
    <row r="26" spans="1:19">
      <c r="A26" s="457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363"/>
      <c r="P26" s="363"/>
      <c r="Q26" s="363"/>
      <c r="R26" s="363"/>
      <c r="S26" s="363"/>
    </row>
    <row r="27" spans="1:19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363"/>
      <c r="P27" s="363"/>
      <c r="Q27" s="363"/>
    </row>
    <row r="28" spans="1:19">
      <c r="A28" s="457" t="s">
        <v>3837</v>
      </c>
      <c r="B28" s="457"/>
      <c r="C28" s="457" t="s">
        <v>3838</v>
      </c>
      <c r="D28" s="457"/>
      <c r="E28" s="457"/>
      <c r="F28" s="457"/>
      <c r="G28" s="457" t="s">
        <v>3839</v>
      </c>
      <c r="H28" s="457"/>
      <c r="I28" s="457" t="s">
        <v>3840</v>
      </c>
      <c r="J28" s="457"/>
      <c r="K28" s="457" t="s">
        <v>3839</v>
      </c>
      <c r="L28" s="457"/>
      <c r="M28" s="457" t="s">
        <v>3840</v>
      </c>
      <c r="N28" s="457"/>
      <c r="O28" s="464"/>
      <c r="P28" s="464"/>
      <c r="Q28" s="464"/>
      <c r="R28" s="464"/>
    </row>
    <row r="29" spans="1:19">
      <c r="A29" s="457"/>
      <c r="B29" s="457"/>
      <c r="C29" s="355" t="s">
        <v>3841</v>
      </c>
      <c r="D29" s="355" t="s">
        <v>3842</v>
      </c>
      <c r="E29" s="355" t="s">
        <v>3843</v>
      </c>
      <c r="F29" s="355" t="s">
        <v>3844</v>
      </c>
      <c r="G29" s="355" t="s">
        <v>20</v>
      </c>
      <c r="H29" s="355" t="s">
        <v>21</v>
      </c>
      <c r="I29" s="355" t="s">
        <v>20</v>
      </c>
      <c r="J29" s="355" t="s">
        <v>21</v>
      </c>
      <c r="K29" s="355" t="s">
        <v>20</v>
      </c>
      <c r="L29" s="355" t="s">
        <v>21</v>
      </c>
      <c r="M29" s="355" t="s">
        <v>20</v>
      </c>
      <c r="N29" s="355" t="s">
        <v>21</v>
      </c>
      <c r="O29" s="362"/>
      <c r="P29" s="362"/>
      <c r="Q29" s="362"/>
      <c r="R29" s="362"/>
    </row>
    <row r="30" spans="1:19">
      <c r="A30" s="457" t="s">
        <v>3845</v>
      </c>
      <c r="B30" s="355">
        <v>1</v>
      </c>
      <c r="C30" s="355"/>
      <c r="D30" s="355"/>
      <c r="E30" s="355"/>
      <c r="F30" s="355"/>
      <c r="G30" s="355"/>
      <c r="H30" s="355"/>
      <c r="I30" s="355"/>
      <c r="J30" s="355"/>
      <c r="L30" s="355"/>
      <c r="M30" s="355"/>
      <c r="N30" s="355"/>
    </row>
    <row r="31" spans="1:19">
      <c r="A31" s="457"/>
      <c r="B31" s="355">
        <v>1.5</v>
      </c>
      <c r="C31" s="364">
        <v>19</v>
      </c>
      <c r="D31" s="364">
        <v>18</v>
      </c>
      <c r="E31" s="364">
        <v>17</v>
      </c>
      <c r="F31" s="364">
        <v>16</v>
      </c>
      <c r="G31" s="364">
        <v>15</v>
      </c>
      <c r="H31" s="364">
        <v>16</v>
      </c>
      <c r="I31" s="364">
        <v>15</v>
      </c>
      <c r="J31" s="364">
        <v>16</v>
      </c>
      <c r="K31" s="355">
        <v>15</v>
      </c>
      <c r="L31" s="355">
        <v>19</v>
      </c>
      <c r="M31" s="355">
        <v>15</v>
      </c>
      <c r="N31" s="355">
        <v>19</v>
      </c>
    </row>
    <row r="32" spans="1:19">
      <c r="A32" s="457"/>
      <c r="B32" s="355">
        <v>2.5</v>
      </c>
      <c r="C32" s="364">
        <v>26</v>
      </c>
      <c r="D32" s="364">
        <v>25</v>
      </c>
      <c r="E32" s="364">
        <v>24</v>
      </c>
      <c r="F32" s="364">
        <v>23</v>
      </c>
      <c r="G32" s="364">
        <v>15</v>
      </c>
      <c r="H32" s="364">
        <v>19</v>
      </c>
      <c r="I32" s="364">
        <v>15</v>
      </c>
      <c r="J32" s="364">
        <v>19</v>
      </c>
      <c r="K32" s="355">
        <v>15</v>
      </c>
      <c r="L32" s="355">
        <v>19</v>
      </c>
      <c r="M32" s="355">
        <v>15</v>
      </c>
      <c r="N32" s="355">
        <v>19</v>
      </c>
    </row>
    <row r="33" spans="1:14">
      <c r="A33" s="457"/>
      <c r="B33" s="355">
        <v>4</v>
      </c>
      <c r="C33" s="364">
        <v>34</v>
      </c>
      <c r="D33" s="364">
        <v>33</v>
      </c>
      <c r="E33" s="364">
        <v>32</v>
      </c>
      <c r="F33" s="364">
        <v>30</v>
      </c>
      <c r="G33" s="364">
        <v>20</v>
      </c>
      <c r="H33" s="364">
        <v>25</v>
      </c>
      <c r="I33" s="364">
        <v>15</v>
      </c>
      <c r="J33" s="364">
        <v>19</v>
      </c>
      <c r="K33" s="355">
        <v>20</v>
      </c>
      <c r="L33" s="355">
        <v>25</v>
      </c>
      <c r="M33" s="355">
        <v>20</v>
      </c>
      <c r="N33" s="355">
        <v>25</v>
      </c>
    </row>
    <row r="34" spans="1:14">
      <c r="A34" s="457"/>
      <c r="B34" s="355">
        <v>6</v>
      </c>
      <c r="C34" s="364">
        <v>45</v>
      </c>
      <c r="D34" s="364">
        <v>43</v>
      </c>
      <c r="E34" s="364">
        <v>41</v>
      </c>
      <c r="F34" s="364">
        <v>39</v>
      </c>
      <c r="G34" s="364">
        <v>20</v>
      </c>
      <c r="H34" s="364">
        <v>25</v>
      </c>
      <c r="I34" s="364">
        <v>20</v>
      </c>
      <c r="J34" s="364">
        <v>25</v>
      </c>
      <c r="K34" s="355">
        <v>20</v>
      </c>
      <c r="L34" s="355">
        <v>25</v>
      </c>
      <c r="M34" s="355">
        <v>20</v>
      </c>
      <c r="N34" s="355">
        <v>25</v>
      </c>
    </row>
    <row r="35" spans="1:14">
      <c r="A35" s="457"/>
      <c r="B35" s="355">
        <v>10</v>
      </c>
      <c r="C35" s="364">
        <v>61</v>
      </c>
      <c r="D35" s="364">
        <v>59</v>
      </c>
      <c r="E35" s="364">
        <v>57</v>
      </c>
      <c r="F35" s="364">
        <v>54</v>
      </c>
      <c r="G35" s="364">
        <v>25</v>
      </c>
      <c r="H35" s="364">
        <v>32</v>
      </c>
      <c r="I35" s="364">
        <v>25</v>
      </c>
      <c r="J35" s="364">
        <v>32</v>
      </c>
      <c r="K35" s="355">
        <v>32</v>
      </c>
      <c r="L35" s="355">
        <v>38</v>
      </c>
      <c r="M35" s="355">
        <v>32</v>
      </c>
      <c r="N35" s="355">
        <v>38</v>
      </c>
    </row>
    <row r="36" spans="1:14">
      <c r="A36" s="457"/>
      <c r="B36" s="355">
        <v>16</v>
      </c>
      <c r="C36" s="364">
        <v>82</v>
      </c>
      <c r="D36" s="364">
        <v>79</v>
      </c>
      <c r="E36" s="364">
        <v>76</v>
      </c>
      <c r="F36" s="364">
        <v>72</v>
      </c>
      <c r="G36" s="364">
        <v>32</v>
      </c>
      <c r="H36" s="364">
        <v>38</v>
      </c>
      <c r="I36" s="364">
        <v>32</v>
      </c>
      <c r="J36" s="364">
        <v>38</v>
      </c>
      <c r="K36" s="355">
        <v>32</v>
      </c>
      <c r="L36" s="355">
        <v>38</v>
      </c>
      <c r="M36" s="355">
        <v>32</v>
      </c>
      <c r="N36" s="355">
        <v>38</v>
      </c>
    </row>
    <row r="37" spans="1:14">
      <c r="A37" s="457"/>
      <c r="B37" s="355">
        <v>25</v>
      </c>
      <c r="C37" s="364">
        <v>109</v>
      </c>
      <c r="D37" s="364">
        <v>105</v>
      </c>
      <c r="E37" s="364">
        <v>101</v>
      </c>
      <c r="F37" s="364">
        <v>96</v>
      </c>
      <c r="G37" s="364">
        <v>32</v>
      </c>
      <c r="H37" s="358" t="s">
        <v>3846</v>
      </c>
      <c r="I37" s="364">
        <v>40</v>
      </c>
      <c r="J37" s="358" t="s">
        <v>3846</v>
      </c>
      <c r="K37" s="355">
        <v>40</v>
      </c>
      <c r="L37" s="358" t="s">
        <v>3846</v>
      </c>
      <c r="M37" s="355">
        <v>50</v>
      </c>
      <c r="N37" s="358" t="s">
        <v>3846</v>
      </c>
    </row>
    <row r="38" spans="1:14">
      <c r="A38" s="457"/>
      <c r="B38" s="355">
        <v>35</v>
      </c>
      <c r="C38" s="364">
        <v>135</v>
      </c>
      <c r="D38" s="364">
        <v>130</v>
      </c>
      <c r="E38" s="364">
        <v>125</v>
      </c>
      <c r="F38" s="364">
        <v>118</v>
      </c>
      <c r="G38" s="364">
        <v>50</v>
      </c>
      <c r="H38" s="358" t="s">
        <v>3846</v>
      </c>
      <c r="I38" s="364">
        <v>50</v>
      </c>
      <c r="J38" s="358" t="s">
        <v>3846</v>
      </c>
      <c r="K38" s="355">
        <v>50</v>
      </c>
      <c r="L38" s="358" t="s">
        <v>3846</v>
      </c>
      <c r="M38" s="355">
        <v>50</v>
      </c>
      <c r="N38" s="358" t="s">
        <v>3846</v>
      </c>
    </row>
    <row r="39" spans="1:14">
      <c r="A39" s="457"/>
      <c r="B39" s="355">
        <v>50</v>
      </c>
      <c r="C39" s="364">
        <v>164</v>
      </c>
      <c r="D39" s="364">
        <v>158</v>
      </c>
      <c r="E39" s="364">
        <v>152</v>
      </c>
      <c r="F39" s="364">
        <v>144</v>
      </c>
      <c r="G39" s="364">
        <v>50</v>
      </c>
      <c r="H39" s="358" t="s">
        <v>3846</v>
      </c>
      <c r="I39" s="364">
        <v>50</v>
      </c>
      <c r="J39" s="358" t="s">
        <v>3846</v>
      </c>
      <c r="K39" s="355">
        <v>50</v>
      </c>
      <c r="L39" s="355"/>
      <c r="M39" s="355">
        <v>70</v>
      </c>
      <c r="N39" s="355"/>
    </row>
    <row r="40" spans="1:14">
      <c r="A40" s="457"/>
      <c r="B40" s="355">
        <v>70</v>
      </c>
      <c r="C40" s="364">
        <v>208</v>
      </c>
      <c r="D40" s="364">
        <v>200</v>
      </c>
      <c r="E40" s="364">
        <v>192</v>
      </c>
      <c r="F40" s="364">
        <v>182</v>
      </c>
      <c r="G40" s="364">
        <v>65</v>
      </c>
      <c r="H40" s="364"/>
      <c r="I40" s="364">
        <v>70</v>
      </c>
      <c r="J40" s="364"/>
      <c r="K40" s="355">
        <v>65</v>
      </c>
      <c r="L40" s="355"/>
      <c r="M40" s="355">
        <v>80</v>
      </c>
      <c r="N40" s="355"/>
    </row>
    <row r="41" spans="1:14">
      <c r="A41" s="457"/>
      <c r="B41" s="355">
        <v>95</v>
      </c>
      <c r="C41" s="364">
        <v>252</v>
      </c>
      <c r="D41" s="364">
        <v>242</v>
      </c>
      <c r="E41" s="364">
        <v>232</v>
      </c>
      <c r="F41" s="364">
        <v>220</v>
      </c>
      <c r="G41" s="364">
        <v>65</v>
      </c>
      <c r="H41" s="364"/>
      <c r="I41" s="364">
        <v>80</v>
      </c>
      <c r="J41" s="364"/>
      <c r="K41" s="355">
        <v>80</v>
      </c>
      <c r="L41" s="355"/>
      <c r="M41" s="355">
        <v>100</v>
      </c>
      <c r="N41" s="355"/>
    </row>
    <row r="42" spans="1:14">
      <c r="A42" s="457"/>
      <c r="B42" s="355">
        <v>120</v>
      </c>
      <c r="C42" s="364">
        <v>292</v>
      </c>
      <c r="D42" s="364">
        <v>281</v>
      </c>
      <c r="E42" s="364">
        <v>270</v>
      </c>
      <c r="F42" s="364">
        <v>256</v>
      </c>
      <c r="G42" s="364">
        <v>65</v>
      </c>
      <c r="H42" s="364"/>
      <c r="I42" s="364">
        <v>100</v>
      </c>
      <c r="J42" s="364"/>
      <c r="K42" s="355">
        <v>80</v>
      </c>
      <c r="L42" s="355"/>
      <c r="M42" s="355">
        <v>100</v>
      </c>
      <c r="N42" s="355"/>
    </row>
    <row r="43" spans="1:14">
      <c r="A43" s="457"/>
      <c r="B43" s="355">
        <v>150</v>
      </c>
      <c r="C43" s="364"/>
      <c r="D43" s="364"/>
      <c r="E43" s="364"/>
      <c r="F43" s="364"/>
      <c r="G43" s="364">
        <v>80</v>
      </c>
      <c r="H43" s="364"/>
      <c r="I43" s="364">
        <v>100</v>
      </c>
      <c r="J43" s="364"/>
      <c r="K43" s="355">
        <v>100</v>
      </c>
      <c r="L43" s="355"/>
      <c r="M43" s="355">
        <v>100</v>
      </c>
      <c r="N43" s="355"/>
    </row>
    <row r="44" spans="1:14">
      <c r="A44" s="457"/>
      <c r="B44" s="355">
        <v>185</v>
      </c>
      <c r="C44" s="364"/>
      <c r="D44" s="364"/>
      <c r="E44" s="364"/>
      <c r="F44" s="364"/>
      <c r="G44" s="364">
        <v>100</v>
      </c>
      <c r="H44" s="364"/>
      <c r="I44" s="364">
        <v>100</v>
      </c>
      <c r="J44" s="364"/>
      <c r="K44" s="355">
        <v>100</v>
      </c>
      <c r="L44" s="355"/>
      <c r="M44" s="355">
        <v>125</v>
      </c>
      <c r="N44" s="355"/>
    </row>
  </sheetData>
  <mergeCells count="24">
    <mergeCell ref="A1:R1"/>
    <mergeCell ref="A2:B5"/>
    <mergeCell ref="C2:J5"/>
    <mergeCell ref="K2:R5"/>
    <mergeCell ref="K6:N6"/>
    <mergeCell ref="O6:P6"/>
    <mergeCell ref="Q6:R6"/>
    <mergeCell ref="A30:A44"/>
    <mergeCell ref="A24:B27"/>
    <mergeCell ref="C24:J27"/>
    <mergeCell ref="A28:B29"/>
    <mergeCell ref="C28:F28"/>
    <mergeCell ref="G28:H28"/>
    <mergeCell ref="I28:J28"/>
    <mergeCell ref="A8:A22"/>
    <mergeCell ref="A6:B7"/>
    <mergeCell ref="C6:F6"/>
    <mergeCell ref="G6:H6"/>
    <mergeCell ref="I6:J6"/>
    <mergeCell ref="O28:P28"/>
    <mergeCell ref="Q28:R28"/>
    <mergeCell ref="K28:L28"/>
    <mergeCell ref="M28:N28"/>
    <mergeCell ref="K24:N27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4"/>
  <sheetViews>
    <sheetView zoomScale="115" zoomScaleNormal="115" workbookViewId="0">
      <selection activeCell="F31" sqref="F31"/>
    </sheetView>
  </sheetViews>
  <sheetFormatPr defaultRowHeight="13.5"/>
  <cols>
    <col min="1" max="1" width="11" bestFit="1" customWidth="1"/>
    <col min="2" max="2" width="17.5" style="3" bestFit="1" customWidth="1"/>
    <col min="3" max="3" width="13" bestFit="1" customWidth="1"/>
    <col min="4" max="6" width="5.25" bestFit="1" customWidth="1"/>
    <col min="8" max="9" width="5.25" bestFit="1" customWidth="1"/>
    <col min="11" max="13" width="3.5" bestFit="1" customWidth="1"/>
    <col min="14" max="16" width="3.375" bestFit="1" customWidth="1"/>
    <col min="17" max="18" width="3.5" bestFit="1" customWidth="1"/>
    <col min="19" max="19" width="5.25" bestFit="1" customWidth="1"/>
    <col min="22" max="22" width="7.125" bestFit="1" customWidth="1"/>
  </cols>
  <sheetData>
    <row r="1" spans="1:22">
      <c r="A1" s="466" t="s">
        <v>23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</row>
    <row r="2" spans="1:22">
      <c r="A2" s="466" t="s">
        <v>24</v>
      </c>
      <c r="B2" s="469" t="s">
        <v>19</v>
      </c>
      <c r="C2" s="469" t="s">
        <v>25</v>
      </c>
      <c r="D2" s="466" t="s">
        <v>26</v>
      </c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</row>
    <row r="3" spans="1:22">
      <c r="A3" s="466"/>
      <c r="B3" s="469"/>
      <c r="C3" s="469"/>
      <c r="D3" s="466" t="s">
        <v>27</v>
      </c>
      <c r="E3" s="466"/>
      <c r="F3" s="466" t="s">
        <v>30</v>
      </c>
      <c r="G3" s="466" t="s">
        <v>31</v>
      </c>
      <c r="H3" s="466" t="s">
        <v>32</v>
      </c>
      <c r="I3" s="466" t="s">
        <v>33</v>
      </c>
      <c r="J3" s="466" t="s">
        <v>34</v>
      </c>
      <c r="K3" s="466" t="s">
        <v>35</v>
      </c>
      <c r="L3" s="466"/>
      <c r="M3" s="466"/>
      <c r="N3" s="466" t="s">
        <v>36</v>
      </c>
      <c r="O3" s="466"/>
      <c r="P3" s="466"/>
      <c r="Q3" s="466"/>
      <c r="R3" s="466"/>
      <c r="S3" s="466" t="s">
        <v>37</v>
      </c>
      <c r="T3" s="466" t="s">
        <v>38</v>
      </c>
      <c r="U3" s="466" t="s">
        <v>39</v>
      </c>
      <c r="V3" s="466" t="s">
        <v>40</v>
      </c>
    </row>
    <row r="4" spans="1:22">
      <c r="A4" s="466"/>
      <c r="B4" s="469"/>
      <c r="C4" s="469"/>
      <c r="D4" s="1" t="s">
        <v>28</v>
      </c>
      <c r="E4" s="1" t="s">
        <v>29</v>
      </c>
      <c r="F4" s="466"/>
      <c r="G4" s="466"/>
      <c r="H4" s="466"/>
      <c r="I4" s="466"/>
      <c r="J4" s="466"/>
      <c r="K4" s="1">
        <v>21</v>
      </c>
      <c r="L4" s="1">
        <v>22</v>
      </c>
      <c r="M4" s="1">
        <v>23</v>
      </c>
      <c r="N4" s="1">
        <v>0</v>
      </c>
      <c r="O4" s="1">
        <v>1</v>
      </c>
      <c r="P4" s="1">
        <v>2</v>
      </c>
      <c r="Q4" s="1">
        <v>10</v>
      </c>
      <c r="R4" s="1">
        <v>11</v>
      </c>
      <c r="S4" s="466"/>
      <c r="T4" s="466"/>
      <c r="U4" s="466"/>
      <c r="V4" s="466"/>
    </row>
    <row r="5" spans="1:22">
      <c r="A5" s="1" t="s">
        <v>41</v>
      </c>
      <c r="B5" s="4" t="s">
        <v>42</v>
      </c>
      <c r="C5" s="1" t="s">
        <v>43</v>
      </c>
      <c r="D5" s="1" t="s">
        <v>53</v>
      </c>
      <c r="E5" s="1" t="s">
        <v>53</v>
      </c>
      <c r="F5" s="1" t="s">
        <v>54</v>
      </c>
      <c r="G5" s="1" t="s">
        <v>54</v>
      </c>
      <c r="H5" s="1" t="s">
        <v>54</v>
      </c>
      <c r="I5" s="1" t="s">
        <v>54</v>
      </c>
      <c r="J5" s="1" t="s">
        <v>54</v>
      </c>
      <c r="K5" s="1" t="s">
        <v>54</v>
      </c>
      <c r="L5" s="1" t="s">
        <v>54</v>
      </c>
      <c r="M5" s="1" t="s">
        <v>54</v>
      </c>
      <c r="N5" s="1" t="s">
        <v>54</v>
      </c>
      <c r="O5" s="1" t="s">
        <v>54</v>
      </c>
      <c r="P5" s="1" t="s">
        <v>54</v>
      </c>
      <c r="Q5" s="1" t="s">
        <v>54</v>
      </c>
      <c r="R5" s="1" t="s">
        <v>54</v>
      </c>
      <c r="S5" s="1" t="s">
        <v>54</v>
      </c>
      <c r="T5" s="5" t="s">
        <v>55</v>
      </c>
      <c r="U5" s="1" t="s">
        <v>53</v>
      </c>
      <c r="V5" s="1" t="s">
        <v>54</v>
      </c>
    </row>
    <row r="6" spans="1:22">
      <c r="A6" s="466" t="s">
        <v>44</v>
      </c>
      <c r="B6" s="4" t="s">
        <v>45</v>
      </c>
      <c r="C6" s="466" t="s">
        <v>52</v>
      </c>
      <c r="D6" s="1"/>
      <c r="E6" s="5" t="s">
        <v>55</v>
      </c>
      <c r="F6" s="5" t="s">
        <v>55</v>
      </c>
      <c r="G6" s="5" t="s">
        <v>55</v>
      </c>
      <c r="H6" s="1" t="s">
        <v>53</v>
      </c>
      <c r="I6" s="5" t="s">
        <v>55</v>
      </c>
      <c r="J6" s="5" t="s">
        <v>55</v>
      </c>
      <c r="K6" s="1" t="s">
        <v>53</v>
      </c>
      <c r="L6" s="1" t="s">
        <v>53</v>
      </c>
      <c r="M6" s="1" t="s">
        <v>53</v>
      </c>
      <c r="N6" s="1" t="s">
        <v>53</v>
      </c>
      <c r="O6" s="1" t="s">
        <v>53</v>
      </c>
      <c r="P6" s="1" t="s">
        <v>53</v>
      </c>
      <c r="Q6" s="1" t="s">
        <v>53</v>
      </c>
      <c r="R6" s="1" t="s">
        <v>53</v>
      </c>
      <c r="S6" s="5" t="s">
        <v>55</v>
      </c>
      <c r="T6" s="1" t="s">
        <v>53</v>
      </c>
      <c r="U6" s="1" t="s">
        <v>53</v>
      </c>
      <c r="V6" s="1" t="s">
        <v>53</v>
      </c>
    </row>
    <row r="7" spans="1:22" s="10" customFormat="1">
      <c r="A7" s="466"/>
      <c r="B7" s="6" t="s">
        <v>46</v>
      </c>
      <c r="C7" s="466"/>
      <c r="D7" s="7"/>
      <c r="E7" s="7" t="s">
        <v>53</v>
      </c>
      <c r="F7" s="7" t="s">
        <v>53</v>
      </c>
      <c r="G7" s="7" t="s">
        <v>53</v>
      </c>
      <c r="H7" s="7" t="s">
        <v>53</v>
      </c>
      <c r="I7" s="7" t="s">
        <v>53</v>
      </c>
      <c r="J7" s="8" t="s">
        <v>55</v>
      </c>
      <c r="K7" s="7" t="s">
        <v>53</v>
      </c>
      <c r="L7" s="7" t="s">
        <v>53</v>
      </c>
      <c r="M7" s="7" t="s">
        <v>53</v>
      </c>
      <c r="N7" s="7" t="s">
        <v>53</v>
      </c>
      <c r="O7" s="7" t="s">
        <v>53</v>
      </c>
      <c r="P7" s="7" t="s">
        <v>53</v>
      </c>
      <c r="Q7" s="7" t="s">
        <v>53</v>
      </c>
      <c r="R7" s="7" t="s">
        <v>53</v>
      </c>
      <c r="S7" s="9" t="s">
        <v>56</v>
      </c>
      <c r="T7" s="7" t="s">
        <v>53</v>
      </c>
      <c r="U7" s="7" t="s">
        <v>53</v>
      </c>
      <c r="V7" s="7" t="s">
        <v>53</v>
      </c>
    </row>
    <row r="8" spans="1:22">
      <c r="A8" s="466"/>
      <c r="B8" s="4" t="s">
        <v>47</v>
      </c>
      <c r="C8" s="466"/>
      <c r="D8" s="5" t="s">
        <v>55</v>
      </c>
      <c r="E8" s="5" t="s">
        <v>55</v>
      </c>
      <c r="F8" s="5" t="s">
        <v>55</v>
      </c>
      <c r="G8" s="1" t="s">
        <v>54</v>
      </c>
      <c r="H8" s="5" t="s">
        <v>55</v>
      </c>
      <c r="I8" s="5" t="s">
        <v>55</v>
      </c>
      <c r="J8" s="1" t="s">
        <v>54</v>
      </c>
      <c r="K8" s="5" t="s">
        <v>55</v>
      </c>
      <c r="L8" s="5" t="s">
        <v>55</v>
      </c>
      <c r="M8" s="5" t="s">
        <v>55</v>
      </c>
      <c r="N8" s="1" t="s">
        <v>54</v>
      </c>
      <c r="O8" s="1" t="s">
        <v>54</v>
      </c>
      <c r="P8" s="1" t="s">
        <v>54</v>
      </c>
      <c r="Q8" s="1" t="s">
        <v>54</v>
      </c>
      <c r="R8" s="1" t="s">
        <v>54</v>
      </c>
      <c r="S8" s="1"/>
      <c r="T8" s="1" t="s">
        <v>53</v>
      </c>
      <c r="U8" s="1" t="s">
        <v>53</v>
      </c>
      <c r="V8" s="1" t="s">
        <v>54</v>
      </c>
    </row>
    <row r="9" spans="1:22">
      <c r="A9" s="466"/>
      <c r="B9" s="4" t="s">
        <v>48</v>
      </c>
      <c r="C9" s="466"/>
      <c r="D9" s="1" t="s">
        <v>53</v>
      </c>
      <c r="E9" s="1" t="s">
        <v>53</v>
      </c>
      <c r="F9" s="5" t="s">
        <v>55</v>
      </c>
      <c r="G9" s="1" t="s">
        <v>54</v>
      </c>
      <c r="H9" s="5" t="s">
        <v>55</v>
      </c>
      <c r="I9" s="1" t="s">
        <v>53</v>
      </c>
      <c r="J9" s="1" t="s">
        <v>54</v>
      </c>
      <c r="K9" s="5" t="s">
        <v>55</v>
      </c>
      <c r="L9" s="5" t="s">
        <v>55</v>
      </c>
      <c r="M9" s="5" t="s">
        <v>55</v>
      </c>
      <c r="N9" s="1" t="s">
        <v>54</v>
      </c>
      <c r="O9" s="1" t="s">
        <v>54</v>
      </c>
      <c r="P9" s="1" t="s">
        <v>54</v>
      </c>
      <c r="Q9" s="1" t="s">
        <v>54</v>
      </c>
      <c r="R9" s="1" t="s">
        <v>54</v>
      </c>
      <c r="S9" s="1"/>
      <c r="T9" s="1" t="s">
        <v>53</v>
      </c>
      <c r="U9" s="1" t="s">
        <v>53</v>
      </c>
      <c r="V9" s="1" t="s">
        <v>54</v>
      </c>
    </row>
    <row r="10" spans="1:22">
      <c r="A10" s="466"/>
      <c r="B10" s="4" t="s">
        <v>49</v>
      </c>
      <c r="C10" s="466"/>
      <c r="D10" s="5" t="s">
        <v>55</v>
      </c>
      <c r="E10" s="1" t="s">
        <v>53</v>
      </c>
      <c r="F10" s="1" t="s">
        <v>53</v>
      </c>
      <c r="G10" s="1" t="s">
        <v>53</v>
      </c>
      <c r="H10" s="5" t="s">
        <v>55</v>
      </c>
      <c r="I10" s="1" t="s">
        <v>53</v>
      </c>
      <c r="J10" s="1" t="s">
        <v>53</v>
      </c>
      <c r="K10" s="5" t="s">
        <v>55</v>
      </c>
      <c r="L10" s="5" t="s">
        <v>55</v>
      </c>
      <c r="M10" s="5" t="s">
        <v>55</v>
      </c>
      <c r="N10" s="1" t="s">
        <v>54</v>
      </c>
      <c r="O10" s="1" t="s">
        <v>54</v>
      </c>
      <c r="P10" s="1" t="s">
        <v>54</v>
      </c>
      <c r="Q10" s="1" t="s">
        <v>54</v>
      </c>
      <c r="R10" s="1" t="s">
        <v>54</v>
      </c>
      <c r="S10" s="1"/>
      <c r="T10" s="1"/>
      <c r="U10" s="1"/>
      <c r="V10" s="5" t="s">
        <v>55</v>
      </c>
    </row>
    <row r="11" spans="1:22">
      <c r="A11" s="466"/>
      <c r="B11" s="4" t="s">
        <v>50</v>
      </c>
      <c r="C11" s="466"/>
      <c r="D11" s="5" t="s">
        <v>55</v>
      </c>
      <c r="E11" s="5" t="s">
        <v>55</v>
      </c>
      <c r="F11" s="5" t="s">
        <v>55</v>
      </c>
      <c r="G11" s="5" t="s">
        <v>55</v>
      </c>
      <c r="H11" s="1"/>
      <c r="I11" s="5" t="s">
        <v>55</v>
      </c>
      <c r="J11" s="1" t="s">
        <v>53</v>
      </c>
      <c r="K11" s="1"/>
      <c r="L11" s="1"/>
      <c r="M11" s="1"/>
      <c r="N11" s="1" t="s">
        <v>54</v>
      </c>
      <c r="O11" s="1" t="s">
        <v>54</v>
      </c>
      <c r="P11" s="1" t="s">
        <v>54</v>
      </c>
      <c r="Q11" s="1" t="s">
        <v>54</v>
      </c>
      <c r="R11" s="1" t="s">
        <v>54</v>
      </c>
      <c r="S11" s="5" t="s">
        <v>55</v>
      </c>
      <c r="T11" s="1"/>
      <c r="U11" s="1"/>
      <c r="V11" s="5" t="s">
        <v>55</v>
      </c>
    </row>
    <row r="12" spans="1:22">
      <c r="A12" s="466"/>
      <c r="B12" s="4" t="s">
        <v>51</v>
      </c>
      <c r="C12" s="466"/>
      <c r="D12" s="1" t="s">
        <v>53</v>
      </c>
      <c r="E12" s="1" t="s">
        <v>53</v>
      </c>
      <c r="F12" s="1" t="s">
        <v>54</v>
      </c>
      <c r="G12" s="1" t="s">
        <v>54</v>
      </c>
      <c r="H12" s="1" t="s">
        <v>54</v>
      </c>
      <c r="I12" s="1" t="s">
        <v>57</v>
      </c>
      <c r="J12" s="1" t="s">
        <v>54</v>
      </c>
      <c r="K12" s="1" t="s">
        <v>54</v>
      </c>
      <c r="L12" s="1" t="s">
        <v>54</v>
      </c>
      <c r="M12" s="1" t="s">
        <v>54</v>
      </c>
      <c r="N12" s="1" t="s">
        <v>54</v>
      </c>
      <c r="O12" s="1" t="s">
        <v>54</v>
      </c>
      <c r="P12" s="1" t="s">
        <v>54</v>
      </c>
      <c r="Q12" s="1" t="s">
        <v>54</v>
      </c>
      <c r="R12" s="1" t="s">
        <v>54</v>
      </c>
      <c r="S12" s="1" t="s">
        <v>54</v>
      </c>
      <c r="T12" s="1" t="s">
        <v>53</v>
      </c>
      <c r="U12" s="1" t="s">
        <v>53</v>
      </c>
      <c r="V12" s="1" t="s">
        <v>54</v>
      </c>
    </row>
    <row r="13" spans="1:22">
      <c r="A13" s="467" t="s">
        <v>58</v>
      </c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</row>
    <row r="14" spans="1:22" ht="36.75" customHeight="1">
      <c r="A14" s="468"/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</row>
  </sheetData>
  <mergeCells count="20">
    <mergeCell ref="A1:V1"/>
    <mergeCell ref="A2:A4"/>
    <mergeCell ref="B2:B4"/>
    <mergeCell ref="C2:C4"/>
    <mergeCell ref="D2:V2"/>
    <mergeCell ref="D3:E3"/>
    <mergeCell ref="F3:F4"/>
    <mergeCell ref="G3:G4"/>
    <mergeCell ref="H3:H4"/>
    <mergeCell ref="I3:I4"/>
    <mergeCell ref="V3:V4"/>
    <mergeCell ref="A6:A12"/>
    <mergeCell ref="C6:C12"/>
    <mergeCell ref="A13:V14"/>
    <mergeCell ref="J3:J4"/>
    <mergeCell ref="K3:M3"/>
    <mergeCell ref="N3:R3"/>
    <mergeCell ref="S3:S4"/>
    <mergeCell ref="T3:T4"/>
    <mergeCell ref="U3:U4"/>
  </mergeCells>
  <phoneticPr fontId="1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workbookViewId="0">
      <selection activeCell="D18" sqref="D18"/>
    </sheetView>
  </sheetViews>
  <sheetFormatPr defaultRowHeight="13.5"/>
  <cols>
    <col min="1" max="1" width="9" style="14"/>
    <col min="2" max="2" width="32" style="14" bestFit="1" customWidth="1"/>
    <col min="3" max="3" width="52.875" style="14" customWidth="1"/>
    <col min="4" max="4" width="51.75" style="14" customWidth="1"/>
    <col min="5" max="16384" width="9" style="14"/>
  </cols>
  <sheetData>
    <row r="1" spans="1:4">
      <c r="A1" s="16" t="s">
        <v>65</v>
      </c>
      <c r="B1" s="16" t="s">
        <v>64</v>
      </c>
      <c r="C1" s="16" t="s">
        <v>66</v>
      </c>
      <c r="D1" s="16" t="s">
        <v>67</v>
      </c>
    </row>
    <row r="2" spans="1:4" ht="81">
      <c r="A2" s="13">
        <v>1</v>
      </c>
      <c r="B2" s="16" t="s">
        <v>63</v>
      </c>
      <c r="C2" s="4" t="s">
        <v>68</v>
      </c>
      <c r="D2" s="4" t="s">
        <v>69</v>
      </c>
    </row>
    <row r="3" spans="1:4" ht="81">
      <c r="A3" s="13">
        <v>2</v>
      </c>
      <c r="B3" s="16" t="s">
        <v>70</v>
      </c>
      <c r="C3" s="4" t="s">
        <v>72</v>
      </c>
      <c r="D3" s="16" t="s">
        <v>71</v>
      </c>
    </row>
    <row r="4" spans="1:4">
      <c r="A4" s="15"/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topLeftCell="A58" zoomScale="85" zoomScaleNormal="85" workbookViewId="0">
      <selection activeCell="I77" sqref="I77"/>
    </sheetView>
  </sheetViews>
  <sheetFormatPr defaultRowHeight="15"/>
  <cols>
    <col min="1" max="1" width="13.625" style="280" customWidth="1"/>
    <col min="2" max="2" width="6" style="280" bestFit="1" customWidth="1"/>
    <col min="3" max="3" width="7.375" style="280" bestFit="1" customWidth="1"/>
    <col min="4" max="4" width="7.625" style="280" bestFit="1" customWidth="1"/>
    <col min="5" max="5" width="15.125" style="280" bestFit="1" customWidth="1"/>
    <col min="6" max="6" width="11.875" style="280" customWidth="1"/>
    <col min="7" max="7" width="7.375" style="280" bestFit="1" customWidth="1"/>
    <col min="8" max="8" width="7.625" style="280" bestFit="1" customWidth="1"/>
    <col min="9" max="9" width="15.125" style="280" bestFit="1" customWidth="1"/>
    <col min="10" max="10" width="5.5" style="280" bestFit="1" customWidth="1"/>
    <col min="11" max="11" width="7.375" style="280" bestFit="1" customWidth="1"/>
    <col min="12" max="12" width="7.625" style="280" bestFit="1" customWidth="1"/>
    <col min="13" max="13" width="9.125" style="280" bestFit="1" customWidth="1"/>
    <col min="14" max="14" width="9" style="280"/>
    <col min="15" max="15" width="15.75" style="353" bestFit="1" customWidth="1"/>
    <col min="16" max="16" width="5.625" style="353" bestFit="1" customWidth="1"/>
    <col min="17" max="17" width="15.125" style="353" bestFit="1" customWidth="1"/>
    <col min="18" max="18" width="15.625" style="353" bestFit="1" customWidth="1"/>
    <col min="19" max="20" width="11.75" style="353" bestFit="1" customWidth="1"/>
    <col min="21" max="21" width="15.125" style="353" bestFit="1" customWidth="1"/>
    <col min="22" max="22" width="15.625" style="353" bestFit="1" customWidth="1"/>
    <col min="23" max="24" width="11.75" style="353" bestFit="1" customWidth="1"/>
    <col min="25" max="16384" width="9" style="280"/>
  </cols>
  <sheetData>
    <row r="1" spans="1:24" ht="27" thickTop="1" thickBot="1">
      <c r="A1" s="484" t="s">
        <v>3776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6"/>
      <c r="O1" s="478" t="s">
        <v>3777</v>
      </c>
      <c r="P1" s="479"/>
      <c r="Q1" s="479"/>
      <c r="R1" s="479"/>
      <c r="S1" s="479"/>
      <c r="T1" s="479"/>
      <c r="U1" s="479"/>
      <c r="V1" s="479"/>
      <c r="W1" s="479"/>
      <c r="X1" s="480"/>
    </row>
    <row r="2" spans="1:24">
      <c r="A2" s="487" t="s">
        <v>3778</v>
      </c>
      <c r="B2" s="476" t="s">
        <v>73</v>
      </c>
      <c r="C2" s="476"/>
      <c r="D2" s="476"/>
      <c r="E2" s="489" t="s">
        <v>3779</v>
      </c>
      <c r="F2" s="476" t="s">
        <v>73</v>
      </c>
      <c r="G2" s="476"/>
      <c r="H2" s="476"/>
      <c r="I2" s="489" t="s">
        <v>3779</v>
      </c>
      <c r="J2" s="476" t="s">
        <v>73</v>
      </c>
      <c r="K2" s="476"/>
      <c r="L2" s="477"/>
      <c r="O2" s="281"/>
      <c r="P2" s="481" t="s">
        <v>3780</v>
      </c>
      <c r="Q2" s="481"/>
      <c r="R2" s="481"/>
      <c r="S2" s="282"/>
      <c r="T2" s="283" t="s">
        <v>3781</v>
      </c>
      <c r="U2" s="481" t="s">
        <v>3780</v>
      </c>
      <c r="V2" s="481"/>
      <c r="W2" s="284"/>
      <c r="X2" s="285" t="s">
        <v>3781</v>
      </c>
    </row>
    <row r="3" spans="1:24">
      <c r="A3" s="488"/>
      <c r="B3" s="286" t="s">
        <v>3782</v>
      </c>
      <c r="C3" s="286" t="s">
        <v>3783</v>
      </c>
      <c r="D3" s="286" t="s">
        <v>3784</v>
      </c>
      <c r="E3" s="490"/>
      <c r="F3" s="286" t="s">
        <v>3782</v>
      </c>
      <c r="G3" s="286" t="s">
        <v>3783</v>
      </c>
      <c r="H3" s="286" t="s">
        <v>3784</v>
      </c>
      <c r="I3" s="490"/>
      <c r="J3" s="286" t="s">
        <v>3782</v>
      </c>
      <c r="K3" s="286" t="s">
        <v>3783</v>
      </c>
      <c r="L3" s="287" t="s">
        <v>3784</v>
      </c>
      <c r="O3" s="281" t="s">
        <v>3785</v>
      </c>
      <c r="P3" s="288"/>
      <c r="Q3" s="481" t="s">
        <v>3786</v>
      </c>
      <c r="R3" s="481"/>
      <c r="S3" s="481"/>
      <c r="T3" s="481"/>
      <c r="U3" s="481" t="s">
        <v>3787</v>
      </c>
      <c r="V3" s="481"/>
      <c r="W3" s="482"/>
      <c r="X3" s="483"/>
    </row>
    <row r="4" spans="1:24">
      <c r="A4" s="289" t="s">
        <v>74</v>
      </c>
      <c r="B4" s="286" t="s">
        <v>75</v>
      </c>
      <c r="C4" s="286" t="s">
        <v>360</v>
      </c>
      <c r="D4" s="286" t="s">
        <v>76</v>
      </c>
      <c r="E4" s="286" t="s">
        <v>74</v>
      </c>
      <c r="F4" s="286" t="s">
        <v>75</v>
      </c>
      <c r="G4" s="286" t="s">
        <v>360</v>
      </c>
      <c r="H4" s="286" t="s">
        <v>76</v>
      </c>
      <c r="I4" s="286" t="s">
        <v>74</v>
      </c>
      <c r="J4" s="286" t="s">
        <v>75</v>
      </c>
      <c r="K4" s="286" t="s">
        <v>74</v>
      </c>
      <c r="L4" s="287" t="s">
        <v>76</v>
      </c>
      <c r="O4" s="290"/>
      <c r="P4" s="283" t="s">
        <v>3788</v>
      </c>
      <c r="Q4" s="283" t="s">
        <v>3789</v>
      </c>
      <c r="R4" s="283" t="s">
        <v>3790</v>
      </c>
      <c r="S4" s="282" t="s">
        <v>3791</v>
      </c>
      <c r="T4" s="282" t="s">
        <v>3792</v>
      </c>
      <c r="U4" s="283" t="s">
        <v>3789</v>
      </c>
      <c r="V4" s="283" t="s">
        <v>3790</v>
      </c>
      <c r="W4" s="284" t="s">
        <v>3791</v>
      </c>
      <c r="X4" s="291" t="s">
        <v>3792</v>
      </c>
    </row>
    <row r="5" spans="1:24">
      <c r="A5" s="292" t="s">
        <v>373</v>
      </c>
      <c r="B5" s="292">
        <v>25.4</v>
      </c>
      <c r="C5" s="292">
        <f>ROUNDUP(3.14*(B5/2)^2,0)</f>
        <v>507</v>
      </c>
      <c r="D5" s="292">
        <v>2476</v>
      </c>
      <c r="E5" s="292" t="s">
        <v>384</v>
      </c>
      <c r="F5" s="292">
        <v>15.8</v>
      </c>
      <c r="G5" s="292">
        <f>ROUNDUP(3.14*(F5/2)^2,0)</f>
        <v>196</v>
      </c>
      <c r="H5" s="292">
        <v>365</v>
      </c>
      <c r="I5" s="292" t="s">
        <v>380</v>
      </c>
      <c r="J5" s="292">
        <v>25.4</v>
      </c>
      <c r="K5" s="292">
        <f>ROUNDUP(3.14*(J5/2)^2,0)</f>
        <v>507</v>
      </c>
      <c r="L5" s="292">
        <v>1220</v>
      </c>
      <c r="O5" s="293"/>
      <c r="P5" s="294"/>
      <c r="Q5" s="295" t="s">
        <v>3793</v>
      </c>
      <c r="R5" s="294" t="s">
        <v>3794</v>
      </c>
      <c r="S5" s="294"/>
      <c r="T5" s="282"/>
      <c r="U5" s="294" t="s">
        <v>3795</v>
      </c>
      <c r="V5" s="294" t="s">
        <v>3794</v>
      </c>
      <c r="W5" s="296"/>
      <c r="X5" s="297"/>
    </row>
    <row r="6" spans="1:24">
      <c r="A6" s="292" t="s">
        <v>374</v>
      </c>
      <c r="B6" s="292">
        <v>27.8</v>
      </c>
      <c r="C6" s="292">
        <f t="shared" ref="C6:C8" si="0">ROUNDUP(3.14*(B6/2)^2,0)</f>
        <v>607</v>
      </c>
      <c r="D6" s="292">
        <v>3063</v>
      </c>
      <c r="E6" s="292" t="s">
        <v>377</v>
      </c>
      <c r="F6" s="292">
        <v>17.8</v>
      </c>
      <c r="G6" s="292">
        <f t="shared" ref="G6:G8" si="1">ROUNDUP(3.14*(F6/2)^2,0)</f>
        <v>249</v>
      </c>
      <c r="H6" s="292">
        <v>507</v>
      </c>
      <c r="I6" s="292" t="s">
        <v>381</v>
      </c>
      <c r="J6" s="292">
        <v>28.8</v>
      </c>
      <c r="K6" s="292">
        <f t="shared" ref="K6:K8" si="2">ROUNDUP(3.14*(J6/2)^2,0)</f>
        <v>652</v>
      </c>
      <c r="L6" s="292">
        <v>1678</v>
      </c>
      <c r="O6" s="298"/>
      <c r="P6" s="288">
        <v>35</v>
      </c>
      <c r="Q6" s="288">
        <v>140</v>
      </c>
      <c r="R6" s="299">
        <f>Q6*0.65</f>
        <v>91</v>
      </c>
      <c r="S6" s="288">
        <v>44</v>
      </c>
      <c r="T6" s="299">
        <v>75</v>
      </c>
      <c r="U6" s="300">
        <v>170</v>
      </c>
      <c r="V6" s="299">
        <f>U6*0.65</f>
        <v>110.5</v>
      </c>
      <c r="W6" s="284">
        <v>21</v>
      </c>
      <c r="X6" s="301">
        <v>40</v>
      </c>
    </row>
    <row r="7" spans="1:24">
      <c r="A7" s="292" t="s">
        <v>375</v>
      </c>
      <c r="B7" s="292">
        <v>31.5</v>
      </c>
      <c r="C7" s="292">
        <f t="shared" si="0"/>
        <v>779</v>
      </c>
      <c r="D7" s="292">
        <v>3902</v>
      </c>
      <c r="E7" s="292" t="s">
        <v>378</v>
      </c>
      <c r="F7" s="292">
        <v>21.2</v>
      </c>
      <c r="G7" s="292">
        <f t="shared" si="1"/>
        <v>353</v>
      </c>
      <c r="H7" s="292">
        <v>743</v>
      </c>
      <c r="I7" s="292" t="s">
        <v>382</v>
      </c>
      <c r="J7" s="292">
        <v>32.6</v>
      </c>
      <c r="K7" s="292">
        <f t="shared" si="2"/>
        <v>835</v>
      </c>
      <c r="L7" s="292">
        <v>2262</v>
      </c>
      <c r="O7" s="298" t="s">
        <v>3796</v>
      </c>
      <c r="P7" s="288">
        <v>50</v>
      </c>
      <c r="Q7" s="288">
        <v>165</v>
      </c>
      <c r="R7" s="299">
        <f t="shared" ref="R7:R14" si="3">Q7*0.65</f>
        <v>107.25</v>
      </c>
      <c r="S7" s="288">
        <v>46</v>
      </c>
      <c r="T7" s="299">
        <v>100</v>
      </c>
      <c r="U7" s="288">
        <v>250</v>
      </c>
      <c r="V7" s="299">
        <f t="shared" ref="V7:V14" si="4">U7*0.65</f>
        <v>162.5</v>
      </c>
      <c r="W7" s="284">
        <v>23</v>
      </c>
      <c r="X7" s="301">
        <v>40</v>
      </c>
    </row>
    <row r="8" spans="1:24">
      <c r="A8" s="292" t="s">
        <v>376</v>
      </c>
      <c r="B8" s="292">
        <v>35.1</v>
      </c>
      <c r="C8" s="292">
        <f t="shared" si="0"/>
        <v>968</v>
      </c>
      <c r="D8" s="292">
        <v>4964</v>
      </c>
      <c r="E8" s="292" t="s">
        <v>379</v>
      </c>
      <c r="F8" s="292">
        <v>22.4</v>
      </c>
      <c r="G8" s="292">
        <f t="shared" si="1"/>
        <v>394</v>
      </c>
      <c r="H8" s="292">
        <v>934</v>
      </c>
      <c r="I8" s="292" t="s">
        <v>383</v>
      </c>
      <c r="J8" s="292">
        <v>36.200000000000003</v>
      </c>
      <c r="K8" s="292">
        <f t="shared" si="2"/>
        <v>1029</v>
      </c>
      <c r="L8" s="292">
        <v>2816</v>
      </c>
      <c r="O8" s="491" t="s">
        <v>180</v>
      </c>
      <c r="P8" s="288">
        <v>70</v>
      </c>
      <c r="Q8" s="288">
        <v>210</v>
      </c>
      <c r="R8" s="299">
        <f t="shared" si="3"/>
        <v>136.5</v>
      </c>
      <c r="S8" s="288">
        <v>50</v>
      </c>
      <c r="T8" s="299">
        <v>100</v>
      </c>
      <c r="U8" s="288">
        <v>260</v>
      </c>
      <c r="V8" s="299">
        <f t="shared" si="4"/>
        <v>169</v>
      </c>
      <c r="W8" s="284">
        <v>24</v>
      </c>
      <c r="X8" s="301">
        <v>50</v>
      </c>
    </row>
    <row r="9" spans="1:24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O9" s="492"/>
      <c r="P9" s="288">
        <v>95</v>
      </c>
      <c r="Q9" s="288">
        <v>255</v>
      </c>
      <c r="R9" s="299">
        <f t="shared" si="3"/>
        <v>165.75</v>
      </c>
      <c r="S9" s="288">
        <v>54</v>
      </c>
      <c r="T9" s="299">
        <v>100</v>
      </c>
      <c r="U9" s="288">
        <v>315</v>
      </c>
      <c r="V9" s="299">
        <f t="shared" si="4"/>
        <v>204.75</v>
      </c>
      <c r="W9" s="284">
        <v>26</v>
      </c>
      <c r="X9" s="301">
        <v>50</v>
      </c>
    </row>
    <row r="10" spans="1:24">
      <c r="A10" s="303" t="s">
        <v>77</v>
      </c>
      <c r="B10" s="304">
        <v>10.4</v>
      </c>
      <c r="C10" s="304">
        <f>ROUNDUP(3.14*(B10/2)^2,0)</f>
        <v>85</v>
      </c>
      <c r="D10" s="305">
        <v>120.8</v>
      </c>
      <c r="E10" s="305" t="s">
        <v>78</v>
      </c>
      <c r="F10" s="305">
        <v>10.9</v>
      </c>
      <c r="G10" s="305">
        <f>ROUNDUP(3.14*(F10/2)^2,0)</f>
        <v>94</v>
      </c>
      <c r="H10" s="305">
        <v>138.9</v>
      </c>
      <c r="I10" s="305" t="s">
        <v>79</v>
      </c>
      <c r="J10" s="305">
        <v>13.4</v>
      </c>
      <c r="K10" s="305">
        <f>ROUNDUP(3.14*(J10/2)^2,0)</f>
        <v>141</v>
      </c>
      <c r="L10" s="306">
        <v>158.9</v>
      </c>
      <c r="O10" s="298" t="s">
        <v>3797</v>
      </c>
      <c r="P10" s="288">
        <v>120</v>
      </c>
      <c r="Q10" s="288">
        <v>290</v>
      </c>
      <c r="R10" s="299">
        <f t="shared" si="3"/>
        <v>188.5</v>
      </c>
      <c r="S10" s="288">
        <v>58</v>
      </c>
      <c r="T10" s="299">
        <v>100</v>
      </c>
      <c r="U10" s="288">
        <v>360</v>
      </c>
      <c r="V10" s="299">
        <f t="shared" si="4"/>
        <v>234</v>
      </c>
      <c r="W10" s="284">
        <v>28</v>
      </c>
      <c r="X10" s="301">
        <v>50</v>
      </c>
    </row>
    <row r="11" spans="1:24" ht="18">
      <c r="A11" s="303" t="s">
        <v>80</v>
      </c>
      <c r="B11" s="304">
        <v>11.3</v>
      </c>
      <c r="C11" s="304">
        <f t="shared" ref="C11:C44" si="5">ROUNDUP(3.14*(B11/2)^2,0)</f>
        <v>101</v>
      </c>
      <c r="D11" s="305">
        <v>158.5</v>
      </c>
      <c r="E11" s="305" t="s">
        <v>81</v>
      </c>
      <c r="F11" s="305">
        <v>11.8</v>
      </c>
      <c r="G11" s="305">
        <f t="shared" ref="G11:G44" si="6">ROUNDUP(3.14*(F11/2)^2,0)</f>
        <v>110</v>
      </c>
      <c r="H11" s="305">
        <v>181.7</v>
      </c>
      <c r="I11" s="305" t="s">
        <v>82</v>
      </c>
      <c r="J11" s="305">
        <v>14.4</v>
      </c>
      <c r="K11" s="305">
        <f t="shared" ref="K11:K44" si="7">ROUNDUP(3.14*(J11/2)^2,0)</f>
        <v>163</v>
      </c>
      <c r="L11" s="306">
        <v>207.3</v>
      </c>
      <c r="O11" s="298" t="s">
        <v>3798</v>
      </c>
      <c r="P11" s="288">
        <v>150</v>
      </c>
      <c r="Q11" s="288">
        <v>330</v>
      </c>
      <c r="R11" s="299">
        <f t="shared" si="3"/>
        <v>214.5</v>
      </c>
      <c r="S11" s="288">
        <v>62</v>
      </c>
      <c r="T11" s="299">
        <v>125</v>
      </c>
      <c r="U11" s="288">
        <v>410</v>
      </c>
      <c r="V11" s="299">
        <f t="shared" si="4"/>
        <v>266.5</v>
      </c>
      <c r="W11" s="284">
        <v>30</v>
      </c>
      <c r="X11" s="301">
        <v>50</v>
      </c>
    </row>
    <row r="12" spans="1:24" ht="20.25">
      <c r="A12" s="303" t="s">
        <v>83</v>
      </c>
      <c r="B12" s="304">
        <v>12.2</v>
      </c>
      <c r="C12" s="304">
        <f t="shared" si="5"/>
        <v>117</v>
      </c>
      <c r="D12" s="305">
        <v>210.4</v>
      </c>
      <c r="E12" s="305" t="s">
        <v>84</v>
      </c>
      <c r="F12" s="305">
        <v>12.9</v>
      </c>
      <c r="G12" s="305">
        <f t="shared" si="6"/>
        <v>131</v>
      </c>
      <c r="H12" s="305">
        <v>245.4</v>
      </c>
      <c r="I12" s="305" t="s">
        <v>85</v>
      </c>
      <c r="J12" s="305">
        <v>15.5</v>
      </c>
      <c r="K12" s="305">
        <f t="shared" si="7"/>
        <v>189</v>
      </c>
      <c r="L12" s="306">
        <v>282.10000000000002</v>
      </c>
      <c r="O12" s="307" t="s">
        <v>181</v>
      </c>
      <c r="P12" s="288">
        <v>185</v>
      </c>
      <c r="Q12" s="288">
        <v>375</v>
      </c>
      <c r="R12" s="299">
        <f t="shared" si="3"/>
        <v>243.75</v>
      </c>
      <c r="S12" s="288">
        <v>65</v>
      </c>
      <c r="T12" s="299">
        <v>125</v>
      </c>
      <c r="U12" s="288">
        <v>470</v>
      </c>
      <c r="V12" s="299">
        <f t="shared" si="4"/>
        <v>305.5</v>
      </c>
      <c r="W12" s="284">
        <v>31</v>
      </c>
      <c r="X12" s="301">
        <v>50</v>
      </c>
    </row>
    <row r="13" spans="1:24">
      <c r="A13" s="303" t="s">
        <v>86</v>
      </c>
      <c r="B13" s="304">
        <v>13.4</v>
      </c>
      <c r="C13" s="304">
        <f t="shared" si="5"/>
        <v>141</v>
      </c>
      <c r="D13" s="305">
        <v>280.2</v>
      </c>
      <c r="E13" s="305" t="s">
        <v>87</v>
      </c>
      <c r="F13" s="305">
        <v>14.1</v>
      </c>
      <c r="G13" s="305">
        <f t="shared" si="6"/>
        <v>157</v>
      </c>
      <c r="H13" s="305">
        <v>329.5</v>
      </c>
      <c r="I13" s="305" t="s">
        <v>88</v>
      </c>
      <c r="J13" s="305">
        <v>16.899999999999999</v>
      </c>
      <c r="K13" s="305">
        <f t="shared" si="7"/>
        <v>225</v>
      </c>
      <c r="L13" s="306">
        <v>382.2</v>
      </c>
      <c r="O13" s="298"/>
      <c r="P13" s="288">
        <v>240</v>
      </c>
      <c r="Q13" s="288">
        <v>435</v>
      </c>
      <c r="R13" s="299">
        <f t="shared" si="3"/>
        <v>282.75</v>
      </c>
      <c r="S13" s="288">
        <v>71</v>
      </c>
      <c r="T13" s="299">
        <v>125</v>
      </c>
      <c r="U13" s="288">
        <v>555</v>
      </c>
      <c r="V13" s="299">
        <f t="shared" si="4"/>
        <v>360.75</v>
      </c>
      <c r="W13" s="284">
        <v>33</v>
      </c>
      <c r="X13" s="301">
        <v>75</v>
      </c>
    </row>
    <row r="14" spans="1:24" ht="15.75" thickBot="1">
      <c r="A14" s="303" t="s">
        <v>89</v>
      </c>
      <c r="B14" s="304">
        <v>16.100000000000001</v>
      </c>
      <c r="C14" s="304">
        <f t="shared" si="5"/>
        <v>204</v>
      </c>
      <c r="D14" s="305">
        <v>430.7</v>
      </c>
      <c r="E14" s="305" t="s">
        <v>90</v>
      </c>
      <c r="F14" s="305">
        <v>16.8</v>
      </c>
      <c r="G14" s="305">
        <f t="shared" si="6"/>
        <v>222</v>
      </c>
      <c r="H14" s="305">
        <v>497.1</v>
      </c>
      <c r="I14" s="305" t="s">
        <v>91</v>
      </c>
      <c r="J14" s="305">
        <v>19.5</v>
      </c>
      <c r="K14" s="305">
        <f t="shared" si="7"/>
        <v>299</v>
      </c>
      <c r="L14" s="306">
        <v>569</v>
      </c>
      <c r="O14" s="293"/>
      <c r="P14" s="288">
        <v>300</v>
      </c>
      <c r="Q14" s="288">
        <v>495</v>
      </c>
      <c r="R14" s="299">
        <f t="shared" si="3"/>
        <v>321.75</v>
      </c>
      <c r="S14" s="288">
        <v>75</v>
      </c>
      <c r="T14" s="299">
        <v>150</v>
      </c>
      <c r="U14" s="288">
        <v>640</v>
      </c>
      <c r="V14" s="299">
        <f t="shared" si="4"/>
        <v>416</v>
      </c>
      <c r="W14" s="284">
        <v>34</v>
      </c>
      <c r="X14" s="301">
        <v>75</v>
      </c>
    </row>
    <row r="15" spans="1:24">
      <c r="A15" s="303" t="s">
        <v>92</v>
      </c>
      <c r="B15" s="304">
        <v>18.399999999999999</v>
      </c>
      <c r="C15" s="304">
        <f t="shared" si="5"/>
        <v>266</v>
      </c>
      <c r="D15" s="305" t="s">
        <v>93</v>
      </c>
      <c r="E15" s="305" t="s">
        <v>94</v>
      </c>
      <c r="F15" s="305">
        <v>19.399999999999999</v>
      </c>
      <c r="G15" s="305">
        <f t="shared" si="6"/>
        <v>296</v>
      </c>
      <c r="H15" s="305">
        <v>734.7</v>
      </c>
      <c r="I15" s="305" t="s">
        <v>95</v>
      </c>
      <c r="J15" s="305">
        <v>22.6</v>
      </c>
      <c r="K15" s="305">
        <f t="shared" si="7"/>
        <v>401</v>
      </c>
      <c r="L15" s="306">
        <v>853.3</v>
      </c>
      <c r="O15" s="308"/>
      <c r="P15" s="493" t="s">
        <v>3799</v>
      </c>
      <c r="Q15" s="493"/>
      <c r="R15" s="493"/>
      <c r="S15" s="309"/>
      <c r="T15" s="283" t="s">
        <v>3800</v>
      </c>
      <c r="U15" s="493" t="s">
        <v>3799</v>
      </c>
      <c r="V15" s="493"/>
      <c r="W15" s="310"/>
      <c r="X15" s="285" t="s">
        <v>3800</v>
      </c>
    </row>
    <row r="16" spans="1:24">
      <c r="A16" s="303" t="s">
        <v>96</v>
      </c>
      <c r="B16" s="304">
        <v>22.1</v>
      </c>
      <c r="C16" s="304">
        <f t="shared" si="5"/>
        <v>384</v>
      </c>
      <c r="D16" s="305">
        <v>947.1</v>
      </c>
      <c r="E16" s="305" t="s">
        <v>97</v>
      </c>
      <c r="F16" s="305">
        <v>23.2</v>
      </c>
      <c r="G16" s="305">
        <f t="shared" si="6"/>
        <v>423</v>
      </c>
      <c r="H16" s="305">
        <v>1114</v>
      </c>
      <c r="I16" s="305" t="s">
        <v>98</v>
      </c>
      <c r="J16" s="305">
        <v>26.5</v>
      </c>
      <c r="K16" s="305">
        <f t="shared" si="7"/>
        <v>552</v>
      </c>
      <c r="L16" s="306">
        <v>1292</v>
      </c>
      <c r="O16" s="281" t="s">
        <v>3801</v>
      </c>
      <c r="P16" s="288"/>
      <c r="Q16" s="481" t="s">
        <v>3802</v>
      </c>
      <c r="R16" s="481"/>
      <c r="S16" s="481"/>
      <c r="T16" s="481"/>
      <c r="U16" s="481" t="s">
        <v>3803</v>
      </c>
      <c r="V16" s="481"/>
      <c r="W16" s="482"/>
      <c r="X16" s="483"/>
    </row>
    <row r="17" spans="1:24">
      <c r="A17" s="303" t="s">
        <v>99</v>
      </c>
      <c r="B17" s="304">
        <v>24.6</v>
      </c>
      <c r="C17" s="304">
        <f t="shared" si="5"/>
        <v>476</v>
      </c>
      <c r="D17" s="305">
        <v>1254</v>
      </c>
      <c r="E17" s="305" t="s">
        <v>100</v>
      </c>
      <c r="F17" s="305">
        <v>25.2</v>
      </c>
      <c r="G17" s="305">
        <f t="shared" si="6"/>
        <v>499</v>
      </c>
      <c r="H17" s="305">
        <v>1414</v>
      </c>
      <c r="I17" s="305" t="s">
        <v>101</v>
      </c>
      <c r="J17" s="305">
        <v>28.4</v>
      </c>
      <c r="K17" s="305">
        <f t="shared" si="7"/>
        <v>634</v>
      </c>
      <c r="L17" s="306">
        <v>1590</v>
      </c>
      <c r="O17" s="290"/>
      <c r="P17" s="283" t="s">
        <v>3788</v>
      </c>
      <c r="Q17" s="283" t="s">
        <v>3789</v>
      </c>
      <c r="R17" s="283" t="s">
        <v>3790</v>
      </c>
      <c r="S17" s="282" t="s">
        <v>3791</v>
      </c>
      <c r="T17" s="282" t="s">
        <v>3792</v>
      </c>
      <c r="U17" s="283" t="s">
        <v>3789</v>
      </c>
      <c r="V17" s="283" t="s">
        <v>3790</v>
      </c>
      <c r="W17" s="284" t="s">
        <v>3791</v>
      </c>
      <c r="X17" s="291" t="s">
        <v>3792</v>
      </c>
    </row>
    <row r="18" spans="1:24">
      <c r="A18" s="303" t="s">
        <v>102</v>
      </c>
      <c r="B18" s="304">
        <v>27.9</v>
      </c>
      <c r="C18" s="304">
        <f t="shared" si="5"/>
        <v>612</v>
      </c>
      <c r="D18" s="305">
        <v>1660</v>
      </c>
      <c r="E18" s="305" t="s">
        <v>103</v>
      </c>
      <c r="F18" s="305">
        <v>29.1</v>
      </c>
      <c r="G18" s="305">
        <f t="shared" si="6"/>
        <v>665</v>
      </c>
      <c r="H18" s="305">
        <v>1919</v>
      </c>
      <c r="I18" s="305" t="s">
        <v>104</v>
      </c>
      <c r="J18" s="305">
        <v>33</v>
      </c>
      <c r="K18" s="305">
        <f t="shared" si="7"/>
        <v>855</v>
      </c>
      <c r="L18" s="306">
        <v>2211</v>
      </c>
      <c r="O18" s="293"/>
      <c r="P18" s="294"/>
      <c r="Q18" s="294" t="s">
        <v>3795</v>
      </c>
      <c r="R18" s="294" t="s">
        <v>3804</v>
      </c>
      <c r="S18" s="294"/>
      <c r="T18" s="294"/>
      <c r="U18" s="294" t="s">
        <v>3795</v>
      </c>
      <c r="V18" s="294" t="s">
        <v>3804</v>
      </c>
      <c r="W18" s="296"/>
      <c r="X18" s="297"/>
    </row>
    <row r="19" spans="1:24">
      <c r="A19" s="303" t="s">
        <v>105</v>
      </c>
      <c r="B19" s="304">
        <v>32.799999999999997</v>
      </c>
      <c r="C19" s="304">
        <f t="shared" si="5"/>
        <v>845</v>
      </c>
      <c r="D19" s="305">
        <v>2353</v>
      </c>
      <c r="E19" s="305" t="s">
        <v>106</v>
      </c>
      <c r="F19" s="305">
        <v>34</v>
      </c>
      <c r="G19" s="305">
        <f t="shared" si="6"/>
        <v>908</v>
      </c>
      <c r="H19" s="305">
        <v>2702</v>
      </c>
      <c r="I19" s="305" t="s">
        <v>107</v>
      </c>
      <c r="J19" s="305">
        <v>39.4</v>
      </c>
      <c r="K19" s="305">
        <f t="shared" si="7"/>
        <v>1219</v>
      </c>
      <c r="L19" s="306">
        <v>3093</v>
      </c>
      <c r="O19" s="290"/>
      <c r="P19" s="288">
        <v>4</v>
      </c>
      <c r="Q19" s="288">
        <v>37</v>
      </c>
      <c r="R19" s="299">
        <f>Q19*0.6</f>
        <v>22.2</v>
      </c>
      <c r="S19" s="288">
        <v>13</v>
      </c>
      <c r="T19" s="299">
        <v>25</v>
      </c>
      <c r="U19" s="288">
        <v>50</v>
      </c>
      <c r="V19" s="299">
        <f>U19*0.6</f>
        <v>30</v>
      </c>
      <c r="W19" s="288">
        <v>7</v>
      </c>
      <c r="X19" s="311">
        <v>20</v>
      </c>
    </row>
    <row r="20" spans="1:24">
      <c r="A20" s="303" t="s">
        <v>108</v>
      </c>
      <c r="B20" s="304">
        <v>37.1</v>
      </c>
      <c r="C20" s="304">
        <f t="shared" si="5"/>
        <v>1081</v>
      </c>
      <c r="D20" s="305">
        <v>3179</v>
      </c>
      <c r="E20" s="305" t="s">
        <v>109</v>
      </c>
      <c r="F20" s="305">
        <v>38.700000000000003</v>
      </c>
      <c r="G20" s="305">
        <f t="shared" si="6"/>
        <v>1176</v>
      </c>
      <c r="H20" s="305">
        <v>3667</v>
      </c>
      <c r="I20" s="305" t="s">
        <v>110</v>
      </c>
      <c r="J20" s="305">
        <v>44.7</v>
      </c>
      <c r="K20" s="305">
        <f t="shared" si="7"/>
        <v>1569</v>
      </c>
      <c r="L20" s="306">
        <v>419</v>
      </c>
      <c r="M20" s="280">
        <f>K20+6*K31</f>
        <v>2721</v>
      </c>
      <c r="O20" s="298"/>
      <c r="P20" s="288">
        <v>6</v>
      </c>
      <c r="Q20" s="288">
        <v>47</v>
      </c>
      <c r="R20" s="299">
        <f t="shared" ref="R20:R31" si="8">Q20*0.6</f>
        <v>28.2</v>
      </c>
      <c r="S20" s="288">
        <v>14</v>
      </c>
      <c r="T20" s="299">
        <v>25</v>
      </c>
      <c r="U20" s="288">
        <v>63</v>
      </c>
      <c r="V20" s="299">
        <f t="shared" ref="V20:V33" si="9">U20*0.6</f>
        <v>37.799999999999997</v>
      </c>
      <c r="W20" s="288">
        <v>8</v>
      </c>
      <c r="X20" s="311">
        <v>20</v>
      </c>
    </row>
    <row r="21" spans="1:24">
      <c r="A21" s="303" t="s">
        <v>111</v>
      </c>
      <c r="B21" s="304">
        <v>41.2</v>
      </c>
      <c r="C21" s="304">
        <f t="shared" si="5"/>
        <v>1333</v>
      </c>
      <c r="D21" s="305">
        <v>3983</v>
      </c>
      <c r="E21" s="305" t="s">
        <v>112</v>
      </c>
      <c r="F21" s="305">
        <v>47.1</v>
      </c>
      <c r="G21" s="305">
        <f t="shared" si="6"/>
        <v>1742</v>
      </c>
      <c r="H21" s="305">
        <v>5503</v>
      </c>
      <c r="I21" s="305" t="s">
        <v>113</v>
      </c>
      <c r="J21" s="305">
        <v>46.6</v>
      </c>
      <c r="K21" s="305">
        <f t="shared" si="7"/>
        <v>1705</v>
      </c>
      <c r="L21" s="306">
        <v>5431</v>
      </c>
      <c r="O21" s="298" t="s">
        <v>3796</v>
      </c>
      <c r="P21" s="288">
        <v>10</v>
      </c>
      <c r="Q21" s="288">
        <v>64</v>
      </c>
      <c r="R21" s="299">
        <f>Q21*0.6</f>
        <v>38.4</v>
      </c>
      <c r="S21" s="288">
        <v>16</v>
      </c>
      <c r="T21" s="299">
        <v>32</v>
      </c>
      <c r="U21" s="288">
        <v>87</v>
      </c>
      <c r="V21" s="299">
        <f t="shared" si="9"/>
        <v>52.199999999999996</v>
      </c>
      <c r="W21" s="288">
        <v>8</v>
      </c>
      <c r="X21" s="311">
        <v>20</v>
      </c>
    </row>
    <row r="22" spans="1:24">
      <c r="A22" s="303" t="s">
        <v>114</v>
      </c>
      <c r="B22" s="304">
        <v>45.8</v>
      </c>
      <c r="C22" s="304">
        <f t="shared" si="5"/>
        <v>1647</v>
      </c>
      <c r="D22" s="305">
        <v>4909</v>
      </c>
      <c r="E22" s="305" t="s">
        <v>115</v>
      </c>
      <c r="F22" s="305">
        <v>50.8</v>
      </c>
      <c r="G22" s="305">
        <f t="shared" si="6"/>
        <v>2026</v>
      </c>
      <c r="H22" s="305">
        <v>6460</v>
      </c>
      <c r="I22" s="305" t="s">
        <v>116</v>
      </c>
      <c r="J22" s="305">
        <v>50</v>
      </c>
      <c r="K22" s="305">
        <f t="shared" si="7"/>
        <v>1963</v>
      </c>
      <c r="L22" s="306">
        <v>6315</v>
      </c>
      <c r="O22" s="491" t="s">
        <v>182</v>
      </c>
      <c r="P22" s="288">
        <v>16</v>
      </c>
      <c r="Q22" s="288">
        <v>84</v>
      </c>
      <c r="R22" s="299">
        <f t="shared" si="8"/>
        <v>50.4</v>
      </c>
      <c r="S22" s="288">
        <v>18</v>
      </c>
      <c r="T22" s="299">
        <v>40</v>
      </c>
      <c r="U22" s="288">
        <v>115</v>
      </c>
      <c r="V22" s="299">
        <f t="shared" si="9"/>
        <v>69</v>
      </c>
      <c r="W22" s="288">
        <v>9</v>
      </c>
      <c r="X22" s="311">
        <v>20</v>
      </c>
    </row>
    <row r="23" spans="1:24">
      <c r="A23" s="303" t="s">
        <v>117</v>
      </c>
      <c r="B23" s="304">
        <v>50.9</v>
      </c>
      <c r="C23" s="304">
        <f t="shared" si="5"/>
        <v>2034</v>
      </c>
      <c r="D23" s="305">
        <v>6104</v>
      </c>
      <c r="E23" s="305" t="s">
        <v>118</v>
      </c>
      <c r="F23" s="305">
        <v>56.5</v>
      </c>
      <c r="G23" s="305">
        <f t="shared" si="6"/>
        <v>2506</v>
      </c>
      <c r="H23" s="305">
        <v>8029</v>
      </c>
      <c r="I23" s="305" t="s">
        <v>119</v>
      </c>
      <c r="J23" s="305">
        <v>56.1</v>
      </c>
      <c r="K23" s="305">
        <f t="shared" si="7"/>
        <v>2471</v>
      </c>
      <c r="L23" s="306">
        <v>8046</v>
      </c>
      <c r="O23" s="492"/>
      <c r="P23" s="288">
        <v>25</v>
      </c>
      <c r="Q23" s="288">
        <v>115</v>
      </c>
      <c r="R23" s="299">
        <f t="shared" si="8"/>
        <v>69</v>
      </c>
      <c r="S23" s="288">
        <v>22</v>
      </c>
      <c r="T23" s="299">
        <v>40</v>
      </c>
      <c r="U23" s="288">
        <v>156</v>
      </c>
      <c r="V23" s="299">
        <f t="shared" si="9"/>
        <v>93.6</v>
      </c>
      <c r="W23" s="288">
        <v>11</v>
      </c>
      <c r="X23" s="311">
        <v>20</v>
      </c>
    </row>
    <row r="24" spans="1:24">
      <c r="A24" s="303" t="s">
        <v>120</v>
      </c>
      <c r="B24" s="304">
        <v>57.4</v>
      </c>
      <c r="C24" s="304">
        <f t="shared" si="5"/>
        <v>2587</v>
      </c>
      <c r="D24" s="305">
        <v>7941</v>
      </c>
      <c r="E24" s="305" t="s">
        <v>121</v>
      </c>
      <c r="F24" s="305">
        <v>57.6</v>
      </c>
      <c r="G24" s="305">
        <f t="shared" si="6"/>
        <v>2605</v>
      </c>
      <c r="H24" s="305">
        <v>9527</v>
      </c>
      <c r="I24" s="305" t="s">
        <v>122</v>
      </c>
      <c r="J24" s="305">
        <v>63.1</v>
      </c>
      <c r="K24" s="305">
        <f t="shared" si="7"/>
        <v>3126</v>
      </c>
      <c r="L24" s="306">
        <v>10377</v>
      </c>
      <c r="O24" s="298" t="s">
        <v>3797</v>
      </c>
      <c r="P24" s="288">
        <v>35</v>
      </c>
      <c r="Q24" s="288">
        <v>141</v>
      </c>
      <c r="R24" s="299">
        <f t="shared" si="8"/>
        <v>84.6</v>
      </c>
      <c r="S24" s="288" t="s">
        <v>183</v>
      </c>
      <c r="T24" s="299">
        <v>50</v>
      </c>
      <c r="U24" s="288">
        <v>192</v>
      </c>
      <c r="V24" s="299">
        <f t="shared" si="9"/>
        <v>115.19999999999999</v>
      </c>
      <c r="W24" s="288">
        <v>12</v>
      </c>
      <c r="X24" s="311">
        <v>25</v>
      </c>
    </row>
    <row r="25" spans="1:24" ht="18">
      <c r="A25" s="303" t="s">
        <v>123</v>
      </c>
      <c r="B25" s="304">
        <v>63.4</v>
      </c>
      <c r="C25" s="304">
        <f t="shared" si="5"/>
        <v>3156</v>
      </c>
      <c r="D25" s="305">
        <v>9890</v>
      </c>
      <c r="E25" s="305" t="s">
        <v>124</v>
      </c>
      <c r="F25" s="305">
        <v>63.4</v>
      </c>
      <c r="G25" s="305">
        <f t="shared" si="6"/>
        <v>3156</v>
      </c>
      <c r="H25" s="305">
        <v>11690</v>
      </c>
      <c r="I25" s="305" t="s">
        <v>125</v>
      </c>
      <c r="J25" s="305">
        <v>69.8</v>
      </c>
      <c r="K25" s="305">
        <f t="shared" si="7"/>
        <v>3825</v>
      </c>
      <c r="L25" s="306">
        <v>12887</v>
      </c>
      <c r="O25" s="298" t="s">
        <v>3798</v>
      </c>
      <c r="P25" s="288">
        <v>50</v>
      </c>
      <c r="Q25" s="288">
        <v>172</v>
      </c>
      <c r="R25" s="299">
        <f t="shared" si="8"/>
        <v>103.2</v>
      </c>
      <c r="S25" s="288" t="s">
        <v>184</v>
      </c>
      <c r="T25" s="299">
        <v>50</v>
      </c>
      <c r="U25" s="288">
        <v>234</v>
      </c>
      <c r="V25" s="299">
        <f t="shared" si="9"/>
        <v>140.4</v>
      </c>
      <c r="W25" s="288">
        <v>13</v>
      </c>
      <c r="X25" s="311">
        <v>32</v>
      </c>
    </row>
    <row r="26" spans="1:24">
      <c r="A26" s="303" t="s">
        <v>126</v>
      </c>
      <c r="B26" s="304">
        <v>71.099999999999994</v>
      </c>
      <c r="C26" s="304">
        <f t="shared" si="5"/>
        <v>3969</v>
      </c>
      <c r="D26" s="305">
        <v>12585</v>
      </c>
      <c r="E26" s="305" t="s">
        <v>127</v>
      </c>
      <c r="F26" s="305">
        <v>77.2</v>
      </c>
      <c r="G26" s="305">
        <f t="shared" si="6"/>
        <v>4679</v>
      </c>
      <c r="H26" s="305">
        <v>15766</v>
      </c>
      <c r="I26" s="305" t="s">
        <v>128</v>
      </c>
      <c r="J26" s="305">
        <v>78.099999999999994</v>
      </c>
      <c r="K26" s="305">
        <f t="shared" si="7"/>
        <v>4789</v>
      </c>
      <c r="L26" s="306">
        <v>16336</v>
      </c>
      <c r="O26" s="298"/>
      <c r="P26" s="288">
        <v>70</v>
      </c>
      <c r="Q26" s="288">
        <v>218</v>
      </c>
      <c r="R26" s="299">
        <f t="shared" si="8"/>
        <v>130.79999999999998</v>
      </c>
      <c r="S26" s="288" t="s">
        <v>185</v>
      </c>
      <c r="T26" s="299" t="s">
        <v>3805</v>
      </c>
      <c r="U26" s="288">
        <v>298</v>
      </c>
      <c r="V26" s="299">
        <f t="shared" si="9"/>
        <v>178.79999999999998</v>
      </c>
      <c r="W26" s="288">
        <v>14</v>
      </c>
      <c r="X26" s="311">
        <v>25</v>
      </c>
    </row>
    <row r="27" spans="1:24" ht="20.25">
      <c r="A27" s="312"/>
      <c r="B27" s="313"/>
      <c r="C27" s="304">
        <f t="shared" si="5"/>
        <v>0</v>
      </c>
      <c r="D27" s="313"/>
      <c r="E27" s="313"/>
      <c r="F27" s="313"/>
      <c r="G27" s="305">
        <f t="shared" si="6"/>
        <v>0</v>
      </c>
      <c r="H27" s="313"/>
      <c r="I27" s="313"/>
      <c r="J27" s="313"/>
      <c r="K27" s="305"/>
      <c r="L27" s="314"/>
      <c r="O27" s="307" t="s">
        <v>181</v>
      </c>
      <c r="P27" s="288">
        <v>95</v>
      </c>
      <c r="Q27" s="288">
        <v>269</v>
      </c>
      <c r="R27" s="299">
        <f t="shared" si="8"/>
        <v>161.4</v>
      </c>
      <c r="S27" s="288" t="s">
        <v>186</v>
      </c>
      <c r="T27" s="299">
        <v>75</v>
      </c>
      <c r="U27" s="288">
        <v>367</v>
      </c>
      <c r="V27" s="299">
        <f t="shared" si="9"/>
        <v>220.2</v>
      </c>
      <c r="W27" s="288">
        <v>17</v>
      </c>
      <c r="X27" s="311">
        <v>32</v>
      </c>
    </row>
    <row r="28" spans="1:24">
      <c r="A28" s="315" t="s">
        <v>129</v>
      </c>
      <c r="B28" s="305">
        <v>11.1</v>
      </c>
      <c r="C28" s="304">
        <f t="shared" si="5"/>
        <v>97</v>
      </c>
      <c r="D28" s="305">
        <v>145.69999999999999</v>
      </c>
      <c r="E28" s="305" t="s">
        <v>130</v>
      </c>
      <c r="F28" s="305">
        <v>11.8</v>
      </c>
      <c r="G28" s="305">
        <f t="shared" si="6"/>
        <v>110</v>
      </c>
      <c r="H28" s="304">
        <v>165.2</v>
      </c>
      <c r="I28" s="305" t="s">
        <v>131</v>
      </c>
      <c r="J28" s="305">
        <v>11.9</v>
      </c>
      <c r="K28" s="305">
        <f t="shared" si="7"/>
        <v>112</v>
      </c>
      <c r="L28" s="306">
        <v>171.5</v>
      </c>
      <c r="O28" s="298"/>
      <c r="P28" s="288">
        <v>120</v>
      </c>
      <c r="Q28" s="288">
        <v>313</v>
      </c>
      <c r="R28" s="299">
        <f t="shared" si="8"/>
        <v>187.79999999999998</v>
      </c>
      <c r="S28" s="288" t="s">
        <v>3806</v>
      </c>
      <c r="T28" s="299">
        <v>75</v>
      </c>
      <c r="U28" s="288">
        <v>429</v>
      </c>
      <c r="V28" s="299">
        <f t="shared" si="9"/>
        <v>257.39999999999998</v>
      </c>
      <c r="W28" s="288">
        <v>18</v>
      </c>
      <c r="X28" s="311">
        <v>40</v>
      </c>
    </row>
    <row r="29" spans="1:24">
      <c r="A29" s="315" t="s">
        <v>132</v>
      </c>
      <c r="B29" s="305">
        <v>12.1</v>
      </c>
      <c r="C29" s="304">
        <f t="shared" si="5"/>
        <v>115</v>
      </c>
      <c r="D29" s="305">
        <v>194.3</v>
      </c>
      <c r="E29" s="305" t="s">
        <v>133</v>
      </c>
      <c r="F29" s="305">
        <v>12.8</v>
      </c>
      <c r="G29" s="305">
        <f t="shared" si="6"/>
        <v>129</v>
      </c>
      <c r="H29" s="304">
        <v>219.3</v>
      </c>
      <c r="I29" s="305" t="s">
        <v>134</v>
      </c>
      <c r="J29" s="305">
        <v>13</v>
      </c>
      <c r="K29" s="305">
        <f t="shared" si="7"/>
        <v>133</v>
      </c>
      <c r="L29" s="306">
        <v>231.3</v>
      </c>
      <c r="O29" s="298"/>
      <c r="P29" s="288">
        <v>150</v>
      </c>
      <c r="Q29" s="288">
        <v>359</v>
      </c>
      <c r="R29" s="299">
        <f t="shared" si="8"/>
        <v>215.4</v>
      </c>
      <c r="S29" s="288" t="s">
        <v>187</v>
      </c>
      <c r="T29" s="299" t="s">
        <v>3807</v>
      </c>
      <c r="U29" s="288">
        <v>493</v>
      </c>
      <c r="V29" s="299">
        <f t="shared" si="9"/>
        <v>295.8</v>
      </c>
      <c r="W29" s="288">
        <v>21</v>
      </c>
      <c r="X29" s="311">
        <v>40</v>
      </c>
    </row>
    <row r="30" spans="1:24">
      <c r="A30" s="315" t="s">
        <v>135</v>
      </c>
      <c r="B30" s="305">
        <v>13.2</v>
      </c>
      <c r="C30" s="304">
        <f t="shared" si="5"/>
        <v>137</v>
      </c>
      <c r="D30" s="305">
        <v>261.60000000000002</v>
      </c>
      <c r="E30" s="305" t="s">
        <v>136</v>
      </c>
      <c r="F30" s="305">
        <v>14</v>
      </c>
      <c r="G30" s="305">
        <f t="shared" si="6"/>
        <v>154</v>
      </c>
      <c r="H30" s="304">
        <v>297.60000000000002</v>
      </c>
      <c r="I30" s="305" t="s">
        <v>137</v>
      </c>
      <c r="J30" s="305">
        <v>14.2</v>
      </c>
      <c r="K30" s="305">
        <f t="shared" si="7"/>
        <v>159</v>
      </c>
      <c r="L30" s="306">
        <v>314.2</v>
      </c>
      <c r="O30" s="298"/>
      <c r="P30" s="288">
        <v>185</v>
      </c>
      <c r="Q30" s="288">
        <v>416</v>
      </c>
      <c r="R30" s="299">
        <f t="shared" si="8"/>
        <v>249.6</v>
      </c>
      <c r="S30" s="288" t="s">
        <v>188</v>
      </c>
      <c r="T30" s="299">
        <v>100</v>
      </c>
      <c r="U30" s="288">
        <v>571</v>
      </c>
      <c r="V30" s="299">
        <f t="shared" si="9"/>
        <v>342.59999999999997</v>
      </c>
      <c r="W30" s="288">
        <v>23</v>
      </c>
      <c r="X30" s="311">
        <v>50</v>
      </c>
    </row>
    <row r="31" spans="1:24">
      <c r="A31" s="315" t="s">
        <v>138</v>
      </c>
      <c r="B31" s="305">
        <v>14.5</v>
      </c>
      <c r="C31" s="304">
        <f t="shared" si="5"/>
        <v>166</v>
      </c>
      <c r="D31" s="305">
        <v>352.4</v>
      </c>
      <c r="E31" s="305" t="s">
        <v>139</v>
      </c>
      <c r="F31" s="305">
        <v>15.4</v>
      </c>
      <c r="G31" s="305">
        <f t="shared" si="6"/>
        <v>187</v>
      </c>
      <c r="H31" s="304">
        <v>403.9</v>
      </c>
      <c r="I31" s="305" t="s">
        <v>140</v>
      </c>
      <c r="J31" s="305">
        <v>15.6</v>
      </c>
      <c r="K31" s="305">
        <f t="shared" si="7"/>
        <v>192</v>
      </c>
      <c r="L31" s="306">
        <v>426.4</v>
      </c>
      <c r="O31" s="298"/>
      <c r="P31" s="288">
        <v>240</v>
      </c>
      <c r="Q31" s="288">
        <v>497</v>
      </c>
      <c r="R31" s="299">
        <f t="shared" si="8"/>
        <v>298.2</v>
      </c>
      <c r="S31" s="288" t="s">
        <v>189</v>
      </c>
      <c r="T31" s="299" t="s">
        <v>190</v>
      </c>
      <c r="U31" s="288">
        <v>686</v>
      </c>
      <c r="V31" s="299">
        <f t="shared" si="9"/>
        <v>411.59999999999997</v>
      </c>
      <c r="W31" s="288">
        <v>32</v>
      </c>
      <c r="X31" s="311">
        <v>50</v>
      </c>
    </row>
    <row r="32" spans="1:24">
      <c r="A32" s="315" t="s">
        <v>141</v>
      </c>
      <c r="B32" s="305">
        <v>17.600000000000001</v>
      </c>
      <c r="C32" s="304">
        <f t="shared" si="5"/>
        <v>244</v>
      </c>
      <c r="D32" s="305">
        <v>547.29999999999995</v>
      </c>
      <c r="E32" s="305" t="s">
        <v>142</v>
      </c>
      <c r="F32" s="305">
        <v>18.399999999999999</v>
      </c>
      <c r="G32" s="305">
        <f t="shared" si="6"/>
        <v>266</v>
      </c>
      <c r="H32" s="304">
        <v>617.70000000000005</v>
      </c>
      <c r="I32" s="305" t="s">
        <v>143</v>
      </c>
      <c r="J32" s="305">
        <v>19.100000000000001</v>
      </c>
      <c r="K32" s="305">
        <f t="shared" si="7"/>
        <v>287</v>
      </c>
      <c r="L32" s="306">
        <v>666.7</v>
      </c>
      <c r="O32" s="298"/>
      <c r="P32" s="288">
        <v>300</v>
      </c>
      <c r="Q32" s="288" t="s">
        <v>191</v>
      </c>
      <c r="R32" s="299" t="s">
        <v>191</v>
      </c>
      <c r="S32" s="288" t="s">
        <v>191</v>
      </c>
      <c r="T32" s="299" t="s">
        <v>191</v>
      </c>
      <c r="U32" s="288">
        <v>810</v>
      </c>
      <c r="V32" s="299">
        <f t="shared" si="9"/>
        <v>486</v>
      </c>
      <c r="W32" s="288">
        <v>35</v>
      </c>
      <c r="X32" s="311">
        <v>75</v>
      </c>
    </row>
    <row r="33" spans="1:24">
      <c r="A33" s="315" t="s">
        <v>144</v>
      </c>
      <c r="B33" s="305">
        <v>20.100000000000001</v>
      </c>
      <c r="C33" s="304">
        <f t="shared" si="5"/>
        <v>318</v>
      </c>
      <c r="D33" s="305">
        <v>799.1</v>
      </c>
      <c r="E33" s="305" t="s">
        <v>145</v>
      </c>
      <c r="F33" s="305">
        <v>21.4</v>
      </c>
      <c r="G33" s="305">
        <f t="shared" si="6"/>
        <v>360</v>
      </c>
      <c r="H33" s="304">
        <v>915.9</v>
      </c>
      <c r="I33" s="305" t="s">
        <v>146</v>
      </c>
      <c r="J33" s="305">
        <v>22</v>
      </c>
      <c r="K33" s="305">
        <f t="shared" si="7"/>
        <v>380</v>
      </c>
      <c r="L33" s="306">
        <v>978.8</v>
      </c>
      <c r="O33" s="293"/>
      <c r="P33" s="288">
        <v>400</v>
      </c>
      <c r="Q33" s="288" t="s">
        <v>191</v>
      </c>
      <c r="R33" s="299" t="s">
        <v>191</v>
      </c>
      <c r="S33" s="288" t="s">
        <v>191</v>
      </c>
      <c r="T33" s="299" t="s">
        <v>191</v>
      </c>
      <c r="U33" s="288">
        <v>937</v>
      </c>
      <c r="V33" s="299">
        <f t="shared" si="9"/>
        <v>562.19999999999993</v>
      </c>
      <c r="W33" s="288">
        <v>38</v>
      </c>
      <c r="X33" s="311">
        <v>75</v>
      </c>
    </row>
    <row r="34" spans="1:24" ht="16.5" thickBot="1">
      <c r="A34" s="315" t="s">
        <v>147</v>
      </c>
      <c r="B34" s="305">
        <v>24.3</v>
      </c>
      <c r="C34" s="304">
        <f t="shared" si="5"/>
        <v>464</v>
      </c>
      <c r="D34" s="305">
        <v>1222</v>
      </c>
      <c r="E34" s="305" t="s">
        <v>148</v>
      </c>
      <c r="F34" s="305">
        <v>25.7</v>
      </c>
      <c r="G34" s="305">
        <f t="shared" si="6"/>
        <v>519</v>
      </c>
      <c r="H34" s="304">
        <v>1397</v>
      </c>
      <c r="I34" s="305" t="s">
        <v>149</v>
      </c>
      <c r="J34" s="305">
        <v>26.6</v>
      </c>
      <c r="K34" s="305">
        <f t="shared" si="7"/>
        <v>556</v>
      </c>
      <c r="L34" s="306">
        <v>1503</v>
      </c>
      <c r="O34" s="494" t="s">
        <v>3808</v>
      </c>
      <c r="P34" s="495"/>
      <c r="Q34" s="495"/>
      <c r="R34" s="495"/>
      <c r="S34" s="495"/>
      <c r="T34" s="495"/>
      <c r="U34" s="495"/>
      <c r="V34" s="495"/>
      <c r="W34" s="495"/>
      <c r="X34" s="496"/>
    </row>
    <row r="35" spans="1:24">
      <c r="A35" s="315" t="s">
        <v>150</v>
      </c>
      <c r="B35" s="305">
        <v>27.1</v>
      </c>
      <c r="C35" s="304">
        <f t="shared" si="5"/>
        <v>577</v>
      </c>
      <c r="D35" s="305">
        <v>1626</v>
      </c>
      <c r="E35" s="305" t="s">
        <v>151</v>
      </c>
      <c r="F35" s="305">
        <v>28.1</v>
      </c>
      <c r="G35" s="305">
        <f t="shared" si="6"/>
        <v>620</v>
      </c>
      <c r="H35" s="304">
        <v>1796</v>
      </c>
      <c r="I35" s="305" t="s">
        <v>152</v>
      </c>
      <c r="J35" s="305">
        <v>29.7</v>
      </c>
      <c r="K35" s="305">
        <f t="shared" si="7"/>
        <v>693</v>
      </c>
      <c r="L35" s="306">
        <v>2004</v>
      </c>
      <c r="O35" s="316"/>
      <c r="P35" s="497" t="s">
        <v>3799</v>
      </c>
      <c r="Q35" s="497"/>
      <c r="R35" s="497"/>
      <c r="S35" s="317"/>
      <c r="T35" s="317" t="s">
        <v>3800</v>
      </c>
      <c r="U35" s="497" t="s">
        <v>3799</v>
      </c>
      <c r="V35" s="497"/>
      <c r="W35" s="318"/>
      <c r="X35" s="319" t="s">
        <v>3800</v>
      </c>
    </row>
    <row r="36" spans="1:24">
      <c r="A36" s="315" t="s">
        <v>153</v>
      </c>
      <c r="B36" s="305">
        <v>31</v>
      </c>
      <c r="C36" s="304">
        <f t="shared" si="5"/>
        <v>755</v>
      </c>
      <c r="D36" s="305">
        <v>2172</v>
      </c>
      <c r="E36" s="305" t="s">
        <v>154</v>
      </c>
      <c r="F36" s="305">
        <v>33</v>
      </c>
      <c r="G36" s="305">
        <f t="shared" si="6"/>
        <v>855</v>
      </c>
      <c r="H36" s="304">
        <v>2461</v>
      </c>
      <c r="I36" s="305" t="s">
        <v>155</v>
      </c>
      <c r="J36" s="305">
        <v>34.200000000000003</v>
      </c>
      <c r="K36" s="305">
        <f t="shared" si="7"/>
        <v>919</v>
      </c>
      <c r="L36" s="306">
        <v>2696</v>
      </c>
      <c r="O36" s="281" t="s">
        <v>3801</v>
      </c>
      <c r="P36" s="288"/>
      <c r="Q36" s="481" t="s">
        <v>3802</v>
      </c>
      <c r="R36" s="481"/>
      <c r="S36" s="481"/>
      <c r="T36" s="481"/>
      <c r="U36" s="481" t="s">
        <v>3803</v>
      </c>
      <c r="V36" s="481"/>
      <c r="W36" s="482"/>
      <c r="X36" s="483"/>
    </row>
    <row r="37" spans="1:24">
      <c r="A37" s="315" t="s">
        <v>156</v>
      </c>
      <c r="B37" s="305">
        <v>36.4</v>
      </c>
      <c r="C37" s="304">
        <f t="shared" si="5"/>
        <v>1041</v>
      </c>
      <c r="D37" s="305">
        <v>3080</v>
      </c>
      <c r="E37" s="305" t="s">
        <v>157</v>
      </c>
      <c r="F37" s="305">
        <v>38.299999999999997</v>
      </c>
      <c r="G37" s="305">
        <f t="shared" si="6"/>
        <v>1152</v>
      </c>
      <c r="H37" s="304">
        <v>3466</v>
      </c>
      <c r="I37" s="305" t="s">
        <v>158</v>
      </c>
      <c r="J37" s="305">
        <v>40.200000000000003</v>
      </c>
      <c r="K37" s="305">
        <f t="shared" si="7"/>
        <v>1269</v>
      </c>
      <c r="L37" s="306">
        <v>3825</v>
      </c>
      <c r="O37" s="290"/>
      <c r="P37" s="283" t="s">
        <v>3788</v>
      </c>
      <c r="Q37" s="283" t="s">
        <v>3789</v>
      </c>
      <c r="R37" s="283" t="s">
        <v>3790</v>
      </c>
      <c r="S37" s="282" t="s">
        <v>3791</v>
      </c>
      <c r="T37" s="282" t="s">
        <v>3792</v>
      </c>
      <c r="U37" s="283" t="s">
        <v>3789</v>
      </c>
      <c r="V37" s="283" t="s">
        <v>3790</v>
      </c>
      <c r="W37" s="284" t="s">
        <v>3791</v>
      </c>
      <c r="X37" s="291" t="s">
        <v>3792</v>
      </c>
    </row>
    <row r="38" spans="1:24">
      <c r="A38" s="315" t="s">
        <v>159</v>
      </c>
      <c r="B38" s="305">
        <v>41.2</v>
      </c>
      <c r="C38" s="304">
        <f t="shared" si="5"/>
        <v>1333</v>
      </c>
      <c r="D38" s="305">
        <v>4166</v>
      </c>
      <c r="E38" s="305" t="s">
        <v>160</v>
      </c>
      <c r="F38" s="305">
        <v>43.5</v>
      </c>
      <c r="G38" s="305">
        <f t="shared" si="6"/>
        <v>1486</v>
      </c>
      <c r="H38" s="304">
        <v>4682</v>
      </c>
      <c r="I38" s="305" t="s">
        <v>161</v>
      </c>
      <c r="J38" s="305">
        <v>45.8</v>
      </c>
      <c r="K38" s="305">
        <f t="shared" si="7"/>
        <v>1647</v>
      </c>
      <c r="L38" s="306">
        <v>5196</v>
      </c>
      <c r="O38" s="293"/>
      <c r="P38" s="294"/>
      <c r="Q38" s="294" t="s">
        <v>3795</v>
      </c>
      <c r="R38" s="294" t="s">
        <v>3804</v>
      </c>
      <c r="S38" s="294"/>
      <c r="T38" s="294"/>
      <c r="U38" s="294" t="s">
        <v>3795</v>
      </c>
      <c r="V38" s="294" t="s">
        <v>3804</v>
      </c>
      <c r="W38" s="296"/>
      <c r="X38" s="297"/>
    </row>
    <row r="39" spans="1:24">
      <c r="A39" s="315" t="s">
        <v>162</v>
      </c>
      <c r="B39" s="305">
        <v>46</v>
      </c>
      <c r="C39" s="304">
        <f t="shared" si="5"/>
        <v>1662</v>
      </c>
      <c r="D39" s="305">
        <v>5244</v>
      </c>
      <c r="E39" s="305" t="s">
        <v>163</v>
      </c>
      <c r="F39" s="305">
        <v>48.8</v>
      </c>
      <c r="G39" s="305">
        <f t="shared" si="6"/>
        <v>1870</v>
      </c>
      <c r="H39" s="305">
        <v>5981</v>
      </c>
      <c r="I39" s="305" t="s">
        <v>164</v>
      </c>
      <c r="J39" s="305">
        <v>50.8</v>
      </c>
      <c r="K39" s="305">
        <f t="shared" si="7"/>
        <v>2026</v>
      </c>
      <c r="L39" s="306">
        <v>6513</v>
      </c>
      <c r="O39" s="290"/>
      <c r="P39" s="288">
        <v>4</v>
      </c>
      <c r="Q39" s="288">
        <v>27</v>
      </c>
      <c r="R39" s="299">
        <f>Q39*0.6</f>
        <v>16.2</v>
      </c>
      <c r="S39" s="288" t="s">
        <v>192</v>
      </c>
      <c r="T39" s="299">
        <v>25</v>
      </c>
      <c r="U39" s="288" t="s">
        <v>191</v>
      </c>
      <c r="V39" s="299" t="s">
        <v>191</v>
      </c>
      <c r="W39" s="320">
        <v>9</v>
      </c>
      <c r="X39" s="301">
        <v>20</v>
      </c>
    </row>
    <row r="40" spans="1:24">
      <c r="A40" s="315" t="s">
        <v>165</v>
      </c>
      <c r="B40" s="305">
        <v>50.9</v>
      </c>
      <c r="C40" s="304">
        <f t="shared" si="5"/>
        <v>2034</v>
      </c>
      <c r="D40" s="305">
        <v>6435</v>
      </c>
      <c r="E40" s="305" t="s">
        <v>166</v>
      </c>
      <c r="F40" s="305">
        <v>53.2</v>
      </c>
      <c r="G40" s="305">
        <f t="shared" si="6"/>
        <v>2222</v>
      </c>
      <c r="H40" s="305">
        <v>7163</v>
      </c>
      <c r="I40" s="305" t="s">
        <v>167</v>
      </c>
      <c r="J40" s="305">
        <v>56.5</v>
      </c>
      <c r="K40" s="305">
        <f t="shared" si="7"/>
        <v>2506</v>
      </c>
      <c r="L40" s="306">
        <v>8020</v>
      </c>
      <c r="O40" s="298"/>
      <c r="P40" s="288">
        <v>6</v>
      </c>
      <c r="Q40" s="288">
        <v>34</v>
      </c>
      <c r="R40" s="299">
        <f t="shared" ref="R40:R50" si="10">Q40*0.6</f>
        <v>20.399999999999999</v>
      </c>
      <c r="S40" s="288" t="s">
        <v>193</v>
      </c>
      <c r="T40" s="299">
        <v>25</v>
      </c>
      <c r="U40" s="288" t="s">
        <v>191</v>
      </c>
      <c r="V40" s="299" t="s">
        <v>191</v>
      </c>
      <c r="W40" s="320">
        <v>10</v>
      </c>
      <c r="X40" s="301">
        <v>20</v>
      </c>
    </row>
    <row r="41" spans="1:24">
      <c r="A41" s="315" t="s">
        <v>168</v>
      </c>
      <c r="B41" s="305">
        <v>56.8</v>
      </c>
      <c r="C41" s="304">
        <f t="shared" si="5"/>
        <v>2533</v>
      </c>
      <c r="D41" s="305">
        <v>8034</v>
      </c>
      <c r="E41" s="305" t="s">
        <v>169</v>
      </c>
      <c r="F41" s="305">
        <v>59.6</v>
      </c>
      <c r="G41" s="305">
        <f t="shared" si="6"/>
        <v>2789</v>
      </c>
      <c r="H41" s="305">
        <v>9023</v>
      </c>
      <c r="I41" s="305" t="s">
        <v>170</v>
      </c>
      <c r="J41" s="305">
        <v>63.1</v>
      </c>
      <c r="K41" s="305">
        <f t="shared" si="7"/>
        <v>3126</v>
      </c>
      <c r="L41" s="306">
        <v>10010</v>
      </c>
      <c r="O41" s="298" t="s">
        <v>3796</v>
      </c>
      <c r="P41" s="288">
        <v>10</v>
      </c>
      <c r="Q41" s="288">
        <v>49</v>
      </c>
      <c r="R41" s="299">
        <f t="shared" si="10"/>
        <v>29.4</v>
      </c>
      <c r="S41" s="288" t="s">
        <v>194</v>
      </c>
      <c r="T41" s="299">
        <v>32</v>
      </c>
      <c r="U41" s="288" t="s">
        <v>191</v>
      </c>
      <c r="V41" s="299" t="s">
        <v>191</v>
      </c>
      <c r="W41" s="320">
        <v>10</v>
      </c>
      <c r="X41" s="301">
        <v>20</v>
      </c>
    </row>
    <row r="42" spans="1:24">
      <c r="A42" s="315" t="s">
        <v>171</v>
      </c>
      <c r="B42" s="305">
        <v>64</v>
      </c>
      <c r="C42" s="304">
        <f t="shared" si="5"/>
        <v>3216</v>
      </c>
      <c r="D42" s="305">
        <v>10452</v>
      </c>
      <c r="E42" s="305" t="s">
        <v>172</v>
      </c>
      <c r="F42" s="305">
        <v>67.099999999999994</v>
      </c>
      <c r="G42" s="305">
        <f t="shared" si="6"/>
        <v>3535</v>
      </c>
      <c r="H42" s="305">
        <v>11691</v>
      </c>
      <c r="I42" s="305" t="s">
        <v>173</v>
      </c>
      <c r="J42" s="305">
        <v>71.099999999999994</v>
      </c>
      <c r="K42" s="305">
        <f t="shared" si="7"/>
        <v>3969</v>
      </c>
      <c r="L42" s="306">
        <v>13019</v>
      </c>
      <c r="O42" s="491" t="s">
        <v>182</v>
      </c>
      <c r="P42" s="288">
        <v>16</v>
      </c>
      <c r="Q42" s="288">
        <v>67</v>
      </c>
      <c r="R42" s="299">
        <f t="shared" si="10"/>
        <v>40.199999999999996</v>
      </c>
      <c r="S42" s="288" t="s">
        <v>195</v>
      </c>
      <c r="T42" s="299">
        <v>40</v>
      </c>
      <c r="U42" s="288" t="s">
        <v>191</v>
      </c>
      <c r="V42" s="299" t="s">
        <v>191</v>
      </c>
      <c r="W42" s="320">
        <v>11</v>
      </c>
      <c r="X42" s="301">
        <v>20</v>
      </c>
    </row>
    <row r="43" spans="1:24">
      <c r="A43" s="315" t="s">
        <v>174</v>
      </c>
      <c r="B43" s="305">
        <v>70.8</v>
      </c>
      <c r="C43" s="304">
        <f t="shared" si="5"/>
        <v>3935</v>
      </c>
      <c r="D43" s="305">
        <v>13017</v>
      </c>
      <c r="E43" s="305" t="s">
        <v>175</v>
      </c>
      <c r="F43" s="305">
        <v>74.2</v>
      </c>
      <c r="G43" s="305">
        <f t="shared" si="6"/>
        <v>4322</v>
      </c>
      <c r="H43" s="305">
        <v>14542</v>
      </c>
      <c r="I43" s="305" t="s">
        <v>176</v>
      </c>
      <c r="J43" s="305">
        <v>78.599999999999994</v>
      </c>
      <c r="K43" s="305">
        <f t="shared" si="7"/>
        <v>4850</v>
      </c>
      <c r="L43" s="306">
        <v>16213</v>
      </c>
      <c r="O43" s="492"/>
      <c r="P43" s="288">
        <v>25</v>
      </c>
      <c r="Q43" s="288">
        <v>89</v>
      </c>
      <c r="R43" s="299">
        <f t="shared" si="10"/>
        <v>53.4</v>
      </c>
      <c r="S43" s="288" t="s">
        <v>196</v>
      </c>
      <c r="T43" s="299">
        <v>40</v>
      </c>
      <c r="U43" s="288">
        <v>122</v>
      </c>
      <c r="V43" s="299">
        <f t="shared" ref="V43:V50" si="11">U43*0.6</f>
        <v>73.2</v>
      </c>
      <c r="W43" s="320">
        <v>12</v>
      </c>
      <c r="X43" s="301">
        <v>25</v>
      </c>
    </row>
    <row r="44" spans="1:24" ht="15.75" thickBot="1">
      <c r="A44" s="321" t="s">
        <v>177</v>
      </c>
      <c r="B44" s="322">
        <v>79.599999999999994</v>
      </c>
      <c r="C44" s="323">
        <f t="shared" si="5"/>
        <v>4974</v>
      </c>
      <c r="D44" s="322">
        <v>16600</v>
      </c>
      <c r="E44" s="322" t="s">
        <v>178</v>
      </c>
      <c r="F44" s="322">
        <v>83.3</v>
      </c>
      <c r="G44" s="322">
        <f t="shared" si="6"/>
        <v>5448</v>
      </c>
      <c r="H44" s="322">
        <v>18509</v>
      </c>
      <c r="I44" s="322" t="s">
        <v>179</v>
      </c>
      <c r="J44" s="322">
        <v>88.5</v>
      </c>
      <c r="K44" s="322">
        <f t="shared" si="7"/>
        <v>6149</v>
      </c>
      <c r="L44" s="324">
        <v>20706</v>
      </c>
      <c r="O44" s="298" t="s">
        <v>3797</v>
      </c>
      <c r="P44" s="288">
        <v>35</v>
      </c>
      <c r="Q44" s="288">
        <v>105</v>
      </c>
      <c r="R44" s="299">
        <f t="shared" si="10"/>
        <v>63</v>
      </c>
      <c r="S44" s="288" t="s">
        <v>197</v>
      </c>
      <c r="T44" s="299" t="s">
        <v>198</v>
      </c>
      <c r="U44" s="288">
        <v>148</v>
      </c>
      <c r="V44" s="299">
        <f t="shared" si="11"/>
        <v>88.8</v>
      </c>
      <c r="W44" s="320">
        <v>13</v>
      </c>
      <c r="X44" s="301">
        <v>25</v>
      </c>
    </row>
    <row r="45" spans="1:24" ht="25.5">
      <c r="A45" s="325"/>
      <c r="B45" s="474"/>
      <c r="C45" s="474"/>
      <c r="D45" s="474"/>
      <c r="E45" s="474"/>
      <c r="F45" s="474"/>
      <c r="G45" s="325"/>
      <c r="H45" s="326"/>
      <c r="I45" s="326"/>
      <c r="J45" s="326"/>
      <c r="K45" s="326"/>
      <c r="O45" s="298" t="s">
        <v>3798</v>
      </c>
      <c r="P45" s="288">
        <v>50</v>
      </c>
      <c r="Q45" s="288">
        <v>134</v>
      </c>
      <c r="R45" s="299">
        <f t="shared" si="10"/>
        <v>80.399999999999991</v>
      </c>
      <c r="S45" s="288" t="s">
        <v>199</v>
      </c>
      <c r="T45" s="299">
        <v>50</v>
      </c>
      <c r="U45" s="288">
        <v>189</v>
      </c>
      <c r="V45" s="299">
        <f t="shared" si="11"/>
        <v>113.39999999999999</v>
      </c>
      <c r="W45" s="320">
        <v>17</v>
      </c>
      <c r="X45" s="301">
        <v>32</v>
      </c>
    </row>
    <row r="46" spans="1:24" ht="25.5">
      <c r="A46" s="475" t="s">
        <v>3809</v>
      </c>
      <c r="B46" s="475"/>
      <c r="C46" s="475"/>
      <c r="D46" s="475"/>
      <c r="E46" s="475"/>
      <c r="F46" s="475"/>
      <c r="G46" s="475"/>
      <c r="H46" s="475"/>
      <c r="I46" s="475"/>
      <c r="J46" s="475"/>
      <c r="K46" s="475"/>
      <c r="L46" s="475"/>
      <c r="O46" s="298"/>
      <c r="P46" s="288">
        <v>70</v>
      </c>
      <c r="Q46" s="288">
        <v>166</v>
      </c>
      <c r="R46" s="299">
        <f t="shared" si="10"/>
        <v>99.6</v>
      </c>
      <c r="S46" s="288" t="s">
        <v>200</v>
      </c>
      <c r="T46" s="299" t="s">
        <v>3805</v>
      </c>
      <c r="U46" s="288">
        <v>230</v>
      </c>
      <c r="V46" s="299">
        <f t="shared" si="11"/>
        <v>138</v>
      </c>
      <c r="W46" s="320">
        <v>18</v>
      </c>
      <c r="X46" s="301">
        <v>32</v>
      </c>
    </row>
    <row r="47" spans="1:24" ht="20.25">
      <c r="A47" s="327" t="s">
        <v>388</v>
      </c>
      <c r="B47" s="327">
        <v>5.9</v>
      </c>
      <c r="C47" s="327">
        <f>ROUNDUP(3.14*(B47/2)^2,0)</f>
        <v>28</v>
      </c>
      <c r="D47" s="327">
        <v>53.2</v>
      </c>
      <c r="E47" s="327" t="s">
        <v>386</v>
      </c>
      <c r="F47" s="327">
        <v>6.5</v>
      </c>
      <c r="G47" s="327">
        <f>ROUNDUP(3.14*(F47/2)^2,0)</f>
        <v>34</v>
      </c>
      <c r="H47" s="327">
        <v>75.900000000000006</v>
      </c>
      <c r="I47" s="327" t="s">
        <v>387</v>
      </c>
      <c r="J47" s="327">
        <v>7.7</v>
      </c>
      <c r="K47" s="327">
        <f>ROUNDUP(3.14*(J47/2)^2,0)</f>
        <v>47</v>
      </c>
      <c r="L47" s="327">
        <v>102.3</v>
      </c>
      <c r="M47" s="280">
        <f>K47*12+6*K31</f>
        <v>1716</v>
      </c>
      <c r="O47" s="307" t="s">
        <v>201</v>
      </c>
      <c r="P47" s="288">
        <v>95</v>
      </c>
      <c r="Q47" s="288">
        <v>199</v>
      </c>
      <c r="R47" s="299">
        <f t="shared" si="10"/>
        <v>119.39999999999999</v>
      </c>
      <c r="S47" s="288" t="s">
        <v>202</v>
      </c>
      <c r="T47" s="299">
        <v>75</v>
      </c>
      <c r="U47" s="288">
        <v>285</v>
      </c>
      <c r="V47" s="299">
        <f t="shared" si="11"/>
        <v>171</v>
      </c>
      <c r="W47" s="320">
        <v>22</v>
      </c>
      <c r="X47" s="301">
        <v>40</v>
      </c>
    </row>
    <row r="48" spans="1:24">
      <c r="A48" s="328"/>
      <c r="B48" s="328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6"/>
      <c r="O48" s="298"/>
      <c r="P48" s="288">
        <v>120</v>
      </c>
      <c r="Q48" s="288">
        <v>233</v>
      </c>
      <c r="R48" s="299">
        <f t="shared" si="10"/>
        <v>139.79999999999998</v>
      </c>
      <c r="S48" s="288" t="s">
        <v>203</v>
      </c>
      <c r="T48" s="299">
        <v>75</v>
      </c>
      <c r="U48" s="288">
        <v>331</v>
      </c>
      <c r="V48" s="299">
        <f t="shared" si="11"/>
        <v>198.6</v>
      </c>
      <c r="W48" s="320">
        <v>23</v>
      </c>
      <c r="X48" s="301">
        <v>40</v>
      </c>
    </row>
    <row r="49" spans="1:24" ht="25.5">
      <c r="A49" s="325"/>
      <c r="B49" s="474"/>
      <c r="C49" s="474"/>
      <c r="D49" s="474"/>
      <c r="E49" s="474"/>
      <c r="F49" s="474"/>
      <c r="G49" s="325"/>
      <c r="H49" s="326"/>
      <c r="I49" s="326"/>
      <c r="J49" s="326"/>
      <c r="K49" s="326"/>
      <c r="L49" s="326"/>
      <c r="M49" s="326"/>
      <c r="O49" s="298"/>
      <c r="P49" s="288">
        <v>150</v>
      </c>
      <c r="Q49" s="288">
        <v>272</v>
      </c>
      <c r="R49" s="299">
        <f t="shared" si="10"/>
        <v>163.19999999999999</v>
      </c>
      <c r="S49" s="288" t="s">
        <v>204</v>
      </c>
      <c r="T49" s="299" t="s">
        <v>3807</v>
      </c>
      <c r="U49" s="288">
        <v>379</v>
      </c>
      <c r="V49" s="299">
        <f t="shared" si="11"/>
        <v>227.4</v>
      </c>
      <c r="W49" s="320">
        <v>25</v>
      </c>
      <c r="X49" s="301">
        <v>50</v>
      </c>
    </row>
    <row r="50" spans="1:24" ht="25.5">
      <c r="A50" s="329"/>
      <c r="B50" s="473"/>
      <c r="C50" s="473"/>
      <c r="D50" s="473"/>
      <c r="E50" s="473"/>
      <c r="F50" s="473"/>
      <c r="G50" s="329"/>
      <c r="H50" s="326"/>
      <c r="I50" s="326"/>
      <c r="J50" s="326"/>
      <c r="K50" s="326"/>
      <c r="O50" s="298"/>
      <c r="P50" s="288">
        <v>185</v>
      </c>
      <c r="Q50" s="288">
        <v>317</v>
      </c>
      <c r="R50" s="299">
        <f t="shared" si="10"/>
        <v>190.2</v>
      </c>
      <c r="S50" s="288" t="s">
        <v>205</v>
      </c>
      <c r="T50" s="299">
        <v>100</v>
      </c>
      <c r="U50" s="288">
        <v>438</v>
      </c>
      <c r="V50" s="299">
        <f t="shared" si="11"/>
        <v>262.8</v>
      </c>
      <c r="W50" s="320">
        <v>28</v>
      </c>
      <c r="X50" s="301">
        <v>50</v>
      </c>
    </row>
    <row r="51" spans="1:24" ht="25.5">
      <c r="A51" s="325"/>
      <c r="B51" s="474"/>
      <c r="C51" s="474"/>
      <c r="D51" s="474"/>
      <c r="E51" s="474"/>
      <c r="F51" s="474"/>
      <c r="G51" s="325"/>
      <c r="H51" s="326"/>
      <c r="I51" s="326"/>
      <c r="J51" s="326"/>
      <c r="K51" s="326"/>
      <c r="O51" s="298"/>
      <c r="P51" s="283">
        <v>240</v>
      </c>
      <c r="Q51" s="283">
        <v>379</v>
      </c>
      <c r="R51" s="330">
        <f>Q51*0.6</f>
        <v>227.4</v>
      </c>
      <c r="S51" s="283" t="s">
        <v>206</v>
      </c>
      <c r="T51" s="299">
        <v>100</v>
      </c>
      <c r="U51" s="283">
        <v>528</v>
      </c>
      <c r="V51" s="330">
        <f>U51*0.6</f>
        <v>316.8</v>
      </c>
      <c r="W51" s="331">
        <v>31</v>
      </c>
      <c r="X51" s="301">
        <v>50</v>
      </c>
    </row>
    <row r="52" spans="1:24" ht="26.25" thickBot="1">
      <c r="A52" s="325"/>
      <c r="B52" s="474"/>
      <c r="C52" s="474"/>
      <c r="D52" s="474"/>
      <c r="E52" s="474"/>
      <c r="F52" s="474"/>
      <c r="G52" s="325"/>
      <c r="H52" s="326"/>
      <c r="I52" s="326"/>
      <c r="J52" s="326"/>
      <c r="K52" s="326"/>
      <c r="O52" s="498" t="s">
        <v>3810</v>
      </c>
      <c r="P52" s="499"/>
      <c r="Q52" s="499"/>
      <c r="R52" s="499"/>
      <c r="S52" s="499"/>
      <c r="T52" s="499"/>
      <c r="U52" s="499"/>
      <c r="V52" s="499"/>
      <c r="W52" s="499"/>
      <c r="X52" s="500"/>
    </row>
    <row r="53" spans="1:24" ht="27" thickTop="1" thickBot="1">
      <c r="A53" s="329"/>
      <c r="B53" s="473"/>
      <c r="C53" s="473"/>
      <c r="D53" s="473"/>
      <c r="E53" s="473"/>
      <c r="F53" s="473"/>
      <c r="G53" s="329"/>
      <c r="H53" s="326"/>
      <c r="I53" s="326"/>
      <c r="J53" s="326"/>
      <c r="K53" s="326"/>
      <c r="O53" s="332"/>
      <c r="P53" s="333"/>
      <c r="Q53" s="333"/>
      <c r="R53" s="333"/>
      <c r="S53" s="333"/>
      <c r="T53" s="333"/>
      <c r="U53" s="333"/>
      <c r="V53" s="333"/>
      <c r="W53" s="333"/>
      <c r="X53" s="334"/>
    </row>
    <row r="54" spans="1:24" ht="26.25" thickTop="1">
      <c r="A54" s="325"/>
      <c r="B54" s="474"/>
      <c r="C54" s="474"/>
      <c r="D54" s="474"/>
      <c r="E54" s="474"/>
      <c r="F54" s="474"/>
      <c r="G54" s="325"/>
      <c r="H54" s="326"/>
      <c r="I54" s="326"/>
      <c r="J54" s="326"/>
      <c r="K54" s="326"/>
      <c r="O54" s="478" t="s">
        <v>3811</v>
      </c>
      <c r="P54" s="479"/>
      <c r="Q54" s="479"/>
      <c r="R54" s="479"/>
      <c r="S54" s="479"/>
      <c r="T54" s="479"/>
      <c r="U54" s="479"/>
      <c r="V54" s="479"/>
      <c r="W54" s="479"/>
      <c r="X54" s="480"/>
    </row>
    <row r="55" spans="1:24" ht="25.5">
      <c r="A55" s="325"/>
      <c r="B55" s="474"/>
      <c r="C55" s="474"/>
      <c r="D55" s="474"/>
      <c r="E55" s="474"/>
      <c r="F55" s="474"/>
      <c r="G55" s="325"/>
      <c r="H55" s="326"/>
      <c r="I55" s="326"/>
      <c r="J55" s="326"/>
      <c r="K55" s="326"/>
      <c r="O55" s="290"/>
      <c r="P55" s="283" t="s">
        <v>3812</v>
      </c>
      <c r="Q55" s="335" t="s">
        <v>3791</v>
      </c>
      <c r="R55" s="288" t="s">
        <v>3800</v>
      </c>
      <c r="S55" s="482" t="s">
        <v>3791</v>
      </c>
      <c r="T55" s="501"/>
      <c r="U55" s="288" t="s">
        <v>3800</v>
      </c>
      <c r="V55" s="482" t="s">
        <v>3791</v>
      </c>
      <c r="W55" s="501"/>
      <c r="X55" s="285" t="s">
        <v>3800</v>
      </c>
    </row>
    <row r="56" spans="1:24" ht="25.5">
      <c r="A56" s="329"/>
      <c r="B56" s="473"/>
      <c r="C56" s="473"/>
      <c r="D56" s="473"/>
      <c r="E56" s="473"/>
      <c r="F56" s="473"/>
      <c r="G56" s="329"/>
      <c r="H56" s="326"/>
      <c r="I56" s="326"/>
      <c r="J56" s="326"/>
      <c r="K56" s="326"/>
      <c r="O56" s="293" t="s">
        <v>3813</v>
      </c>
      <c r="P56" s="294"/>
      <c r="Q56" s="294">
        <v>1.5</v>
      </c>
      <c r="R56" s="288" t="s">
        <v>3792</v>
      </c>
      <c r="S56" s="502">
        <v>2.5</v>
      </c>
      <c r="T56" s="503">
        <v>1.5</v>
      </c>
      <c r="U56" s="288" t="s">
        <v>3792</v>
      </c>
      <c r="V56" s="502">
        <v>4</v>
      </c>
      <c r="W56" s="503">
        <v>1.5</v>
      </c>
      <c r="X56" s="285" t="s">
        <v>3792</v>
      </c>
    </row>
    <row r="57" spans="1:24" ht="25.5">
      <c r="A57" s="325"/>
      <c r="B57" s="474"/>
      <c r="C57" s="474"/>
      <c r="D57" s="474"/>
      <c r="E57" s="474"/>
      <c r="F57" s="474"/>
      <c r="G57" s="325"/>
      <c r="H57" s="326"/>
      <c r="I57" s="326"/>
      <c r="J57" s="326"/>
      <c r="K57" s="326"/>
      <c r="O57" s="298"/>
      <c r="P57" s="288">
        <v>2</v>
      </c>
      <c r="Q57" s="288">
        <v>12</v>
      </c>
      <c r="R57" s="299">
        <v>20</v>
      </c>
      <c r="S57" s="482">
        <v>13</v>
      </c>
      <c r="T57" s="501"/>
      <c r="U57" s="299">
        <v>25</v>
      </c>
      <c r="V57" s="482">
        <v>14</v>
      </c>
      <c r="W57" s="501"/>
      <c r="X57" s="301">
        <v>25</v>
      </c>
    </row>
    <row r="58" spans="1:24" ht="25.5">
      <c r="A58" s="325"/>
      <c r="B58" s="474"/>
      <c r="C58" s="474"/>
      <c r="D58" s="474"/>
      <c r="E58" s="474"/>
      <c r="F58" s="474"/>
      <c r="G58" s="325"/>
      <c r="H58" s="326"/>
      <c r="I58" s="326"/>
      <c r="J58" s="326"/>
      <c r="K58" s="326"/>
      <c r="O58" s="298"/>
      <c r="P58" s="288">
        <v>4</v>
      </c>
      <c r="Q58" s="288">
        <v>12.5</v>
      </c>
      <c r="R58" s="299">
        <v>25</v>
      </c>
      <c r="S58" s="482">
        <v>14.5</v>
      </c>
      <c r="T58" s="501"/>
      <c r="U58" s="299">
        <v>25</v>
      </c>
      <c r="V58" s="482">
        <v>15.5</v>
      </c>
      <c r="W58" s="501"/>
      <c r="X58" s="301">
        <v>32</v>
      </c>
    </row>
    <row r="59" spans="1:24" ht="25.5">
      <c r="A59" s="329"/>
      <c r="B59" s="473"/>
      <c r="C59" s="473"/>
      <c r="D59" s="473"/>
      <c r="E59" s="473"/>
      <c r="F59" s="473"/>
      <c r="G59" s="329"/>
      <c r="H59" s="326"/>
      <c r="I59" s="326"/>
      <c r="J59" s="326"/>
      <c r="K59" s="326"/>
      <c r="O59" s="491" t="s">
        <v>3814</v>
      </c>
      <c r="P59" s="288">
        <v>5</v>
      </c>
      <c r="Q59" s="288">
        <v>14</v>
      </c>
      <c r="R59" s="299">
        <v>25</v>
      </c>
      <c r="S59" s="482">
        <v>15.5</v>
      </c>
      <c r="T59" s="501"/>
      <c r="U59" s="299">
        <v>32</v>
      </c>
      <c r="V59" s="482">
        <v>17</v>
      </c>
      <c r="W59" s="501"/>
      <c r="X59" s="301">
        <v>32</v>
      </c>
    </row>
    <row r="60" spans="1:24" ht="25.5">
      <c r="A60" s="325"/>
      <c r="B60" s="474"/>
      <c r="C60" s="474"/>
      <c r="D60" s="474"/>
      <c r="E60" s="474"/>
      <c r="F60" s="474"/>
      <c r="G60" s="325"/>
      <c r="H60" s="326"/>
      <c r="I60" s="326"/>
      <c r="J60" s="326"/>
      <c r="K60" s="326"/>
      <c r="O60" s="492"/>
      <c r="P60" s="288">
        <v>7</v>
      </c>
      <c r="Q60" s="288">
        <v>15</v>
      </c>
      <c r="R60" s="299">
        <v>32</v>
      </c>
      <c r="S60" s="482">
        <v>15</v>
      </c>
      <c r="T60" s="501"/>
      <c r="U60" s="299">
        <v>32</v>
      </c>
      <c r="V60" s="482">
        <v>18</v>
      </c>
      <c r="W60" s="501"/>
      <c r="X60" s="301">
        <v>40</v>
      </c>
    </row>
    <row r="61" spans="1:24" ht="25.5">
      <c r="A61" s="325"/>
      <c r="B61" s="474"/>
      <c r="C61" s="474"/>
      <c r="D61" s="474"/>
      <c r="E61" s="474"/>
      <c r="F61" s="474"/>
      <c r="G61" s="325"/>
      <c r="H61" s="326"/>
      <c r="I61" s="326"/>
      <c r="J61" s="326"/>
      <c r="K61" s="326"/>
      <c r="O61" s="336"/>
      <c r="P61" s="288">
        <v>8</v>
      </c>
      <c r="Q61" s="288">
        <v>15.5</v>
      </c>
      <c r="R61" s="299">
        <v>32</v>
      </c>
      <c r="S61" s="482">
        <v>17.5</v>
      </c>
      <c r="T61" s="501"/>
      <c r="U61" s="299">
        <v>40</v>
      </c>
      <c r="V61" s="482">
        <v>19.5</v>
      </c>
      <c r="W61" s="501"/>
      <c r="X61" s="301">
        <v>40</v>
      </c>
    </row>
    <row r="62" spans="1:24" ht="25.5">
      <c r="A62" s="329"/>
      <c r="B62" s="473"/>
      <c r="C62" s="473"/>
      <c r="D62" s="473"/>
      <c r="E62" s="473"/>
      <c r="F62" s="473"/>
      <c r="G62" s="329"/>
      <c r="H62" s="326"/>
      <c r="I62" s="326"/>
      <c r="J62" s="326"/>
      <c r="K62" s="326"/>
      <c r="O62" s="336"/>
      <c r="P62" s="288">
        <v>10</v>
      </c>
      <c r="Q62" s="288">
        <v>17.5</v>
      </c>
      <c r="R62" s="299">
        <v>40</v>
      </c>
      <c r="S62" s="482">
        <v>20.5</v>
      </c>
      <c r="T62" s="501"/>
      <c r="U62" s="299">
        <v>40</v>
      </c>
      <c r="V62" s="482">
        <v>22.5</v>
      </c>
      <c r="W62" s="501"/>
      <c r="X62" s="301">
        <v>50</v>
      </c>
    </row>
    <row r="63" spans="1:24" ht="25.5">
      <c r="A63" s="337"/>
      <c r="B63" s="470"/>
      <c r="C63" s="470"/>
      <c r="D63" s="470"/>
      <c r="E63" s="470"/>
      <c r="F63" s="470"/>
      <c r="G63" s="337"/>
      <c r="H63" s="338"/>
      <c r="I63" s="338"/>
      <c r="J63" s="326"/>
      <c r="K63" s="326"/>
      <c r="O63" s="336"/>
      <c r="P63" s="288">
        <v>12</v>
      </c>
      <c r="Q63" s="288">
        <v>18</v>
      </c>
      <c r="R63" s="299">
        <v>40</v>
      </c>
      <c r="S63" s="482">
        <v>21</v>
      </c>
      <c r="T63" s="501"/>
      <c r="U63" s="299">
        <v>40</v>
      </c>
      <c r="V63" s="482">
        <v>23</v>
      </c>
      <c r="W63" s="501"/>
      <c r="X63" s="301">
        <v>50</v>
      </c>
    </row>
    <row r="64" spans="1:24" ht="25.5">
      <c r="A64" s="337"/>
      <c r="B64" s="470"/>
      <c r="C64" s="470"/>
      <c r="D64" s="470"/>
      <c r="E64" s="470"/>
      <c r="F64" s="470"/>
      <c r="G64" s="337"/>
      <c r="H64" s="338"/>
      <c r="I64" s="338"/>
      <c r="J64" s="326"/>
      <c r="K64" s="326"/>
      <c r="O64" s="336"/>
      <c r="P64" s="288">
        <v>14</v>
      </c>
      <c r="Q64" s="288">
        <v>19</v>
      </c>
      <c r="R64" s="299">
        <v>40</v>
      </c>
      <c r="S64" s="482">
        <v>22</v>
      </c>
      <c r="T64" s="501"/>
      <c r="U64" s="299">
        <v>40</v>
      </c>
      <c r="V64" s="482">
        <v>24</v>
      </c>
      <c r="W64" s="501"/>
      <c r="X64" s="301">
        <v>50</v>
      </c>
    </row>
    <row r="65" spans="1:24" ht="25.5">
      <c r="A65" s="339"/>
      <c r="B65" s="471"/>
      <c r="C65" s="471"/>
      <c r="D65" s="471"/>
      <c r="E65" s="471"/>
      <c r="F65" s="471"/>
      <c r="G65" s="339"/>
      <c r="H65" s="338"/>
      <c r="I65" s="338"/>
      <c r="J65" s="326"/>
      <c r="K65" s="326"/>
      <c r="O65" s="336"/>
      <c r="P65" s="288">
        <v>19</v>
      </c>
      <c r="Q65" s="288">
        <v>21</v>
      </c>
      <c r="R65" s="299">
        <v>40</v>
      </c>
      <c r="S65" s="482">
        <v>24</v>
      </c>
      <c r="T65" s="501"/>
      <c r="U65" s="299">
        <v>50</v>
      </c>
      <c r="V65" s="482" t="s">
        <v>191</v>
      </c>
      <c r="W65" s="501"/>
      <c r="X65" s="301" t="s">
        <v>191</v>
      </c>
    </row>
    <row r="66" spans="1:24" ht="25.5">
      <c r="A66" s="337"/>
      <c r="B66" s="470"/>
      <c r="C66" s="470"/>
      <c r="D66" s="470"/>
      <c r="E66" s="470"/>
      <c r="F66" s="470"/>
      <c r="G66" s="337"/>
      <c r="H66" s="338"/>
      <c r="I66" s="338"/>
      <c r="J66" s="326"/>
      <c r="K66" s="326"/>
      <c r="O66" s="336"/>
      <c r="P66" s="288">
        <v>24</v>
      </c>
      <c r="Q66" s="288">
        <v>24</v>
      </c>
      <c r="R66" s="299">
        <v>50</v>
      </c>
      <c r="S66" s="482">
        <v>28</v>
      </c>
      <c r="T66" s="501"/>
      <c r="U66" s="299">
        <v>50</v>
      </c>
      <c r="V66" s="482" t="s">
        <v>191</v>
      </c>
      <c r="W66" s="501"/>
      <c r="X66" s="301" t="s">
        <v>3815</v>
      </c>
    </row>
    <row r="67" spans="1:24" ht="26.25" thickBot="1">
      <c r="A67" s="340"/>
      <c r="B67" s="472"/>
      <c r="C67" s="472"/>
      <c r="D67" s="472"/>
      <c r="E67" s="472"/>
      <c r="F67" s="472"/>
      <c r="G67" s="340"/>
      <c r="H67" s="326"/>
      <c r="I67" s="326"/>
      <c r="J67" s="326"/>
      <c r="K67" s="326"/>
      <c r="O67" s="506" t="s">
        <v>3816</v>
      </c>
      <c r="P67" s="507"/>
      <c r="Q67" s="507"/>
      <c r="R67" s="507"/>
      <c r="S67" s="507"/>
      <c r="T67" s="507"/>
      <c r="U67" s="507"/>
      <c r="V67" s="507"/>
      <c r="W67" s="507"/>
      <c r="X67" s="508"/>
    </row>
    <row r="68" spans="1:24">
      <c r="O68" s="298"/>
      <c r="P68" s="341" t="s">
        <v>3817</v>
      </c>
      <c r="Q68" s="342" t="s">
        <v>3791</v>
      </c>
      <c r="R68" s="341" t="s">
        <v>3800</v>
      </c>
      <c r="S68" s="509"/>
      <c r="T68" s="510"/>
      <c r="U68" s="343"/>
      <c r="V68" s="510"/>
      <c r="W68" s="510"/>
      <c r="X68" s="344"/>
    </row>
    <row r="69" spans="1:24">
      <c r="O69" s="281" t="s">
        <v>3818</v>
      </c>
      <c r="P69" s="294" t="s">
        <v>3819</v>
      </c>
      <c r="Q69" s="288">
        <v>1.5</v>
      </c>
      <c r="R69" s="288" t="s">
        <v>3820</v>
      </c>
      <c r="S69" s="509"/>
      <c r="T69" s="510"/>
      <c r="U69" s="343"/>
      <c r="V69" s="510"/>
      <c r="W69" s="510"/>
      <c r="X69" s="344"/>
    </row>
    <row r="70" spans="1:24">
      <c r="O70" s="336"/>
      <c r="P70" s="288">
        <v>2</v>
      </c>
      <c r="Q70" s="288">
        <v>19.5</v>
      </c>
      <c r="R70" s="345">
        <v>40</v>
      </c>
      <c r="S70" s="346"/>
      <c r="T70" s="346"/>
      <c r="U70" s="346"/>
      <c r="V70" s="346"/>
      <c r="W70" s="346"/>
      <c r="X70" s="347"/>
    </row>
    <row r="71" spans="1:24">
      <c r="O71" s="336" t="s">
        <v>3821</v>
      </c>
      <c r="P71" s="288">
        <v>4</v>
      </c>
      <c r="Q71" s="288">
        <v>22</v>
      </c>
      <c r="R71" s="299">
        <v>40</v>
      </c>
      <c r="S71" s="346"/>
      <c r="T71" s="346"/>
      <c r="U71" s="346"/>
      <c r="V71" s="346"/>
      <c r="W71" s="346"/>
      <c r="X71" s="347"/>
    </row>
    <row r="72" spans="1:24">
      <c r="O72" s="504" t="s">
        <v>3822</v>
      </c>
      <c r="P72" s="288">
        <v>5</v>
      </c>
      <c r="Q72" s="288">
        <v>24</v>
      </c>
      <c r="R72" s="299">
        <v>50</v>
      </c>
      <c r="S72" s="346"/>
      <c r="T72" s="346"/>
      <c r="U72" s="346"/>
      <c r="V72" s="346"/>
      <c r="W72" s="346"/>
      <c r="X72" s="347"/>
    </row>
    <row r="73" spans="1:24">
      <c r="O73" s="505"/>
      <c r="P73" s="288">
        <v>7</v>
      </c>
      <c r="Q73" s="288">
        <v>26</v>
      </c>
      <c r="R73" s="299">
        <v>50</v>
      </c>
      <c r="S73" s="346"/>
      <c r="T73" s="346"/>
      <c r="U73" s="346"/>
      <c r="V73" s="346"/>
      <c r="W73" s="346"/>
      <c r="X73" s="347"/>
    </row>
    <row r="74" spans="1:24">
      <c r="O74" s="336"/>
      <c r="P74" s="288">
        <v>8</v>
      </c>
      <c r="Q74" s="288">
        <v>28</v>
      </c>
      <c r="R74" s="299">
        <v>50</v>
      </c>
      <c r="S74" s="346"/>
      <c r="T74" s="346"/>
      <c r="U74" s="346"/>
      <c r="V74" s="346"/>
      <c r="W74" s="346"/>
      <c r="X74" s="347"/>
    </row>
    <row r="75" spans="1:24">
      <c r="O75" s="336"/>
      <c r="P75" s="288">
        <v>10</v>
      </c>
      <c r="Q75" s="288">
        <v>33</v>
      </c>
      <c r="R75" s="299">
        <v>75</v>
      </c>
      <c r="S75" s="346"/>
      <c r="T75" s="346"/>
      <c r="U75" s="346"/>
      <c r="V75" s="346"/>
      <c r="W75" s="346"/>
      <c r="X75" s="347"/>
    </row>
    <row r="76" spans="1:24" ht="15.75" thickBot="1">
      <c r="O76" s="348"/>
      <c r="P76" s="349">
        <v>12</v>
      </c>
      <c r="Q76" s="349">
        <v>34</v>
      </c>
      <c r="R76" s="350">
        <v>75</v>
      </c>
      <c r="S76" s="351"/>
      <c r="T76" s="351"/>
      <c r="U76" s="351"/>
      <c r="V76" s="351"/>
      <c r="W76" s="351"/>
      <c r="X76" s="352"/>
    </row>
    <row r="77" spans="1:24" ht="15.75" thickTop="1"/>
  </sheetData>
  <mergeCells count="78">
    <mergeCell ref="O72:O73"/>
    <mergeCell ref="O67:X67"/>
    <mergeCell ref="S68:T68"/>
    <mergeCell ref="V68:W68"/>
    <mergeCell ref="S69:T69"/>
    <mergeCell ref="V69:W69"/>
    <mergeCell ref="S64:T64"/>
    <mergeCell ref="V64:W64"/>
    <mergeCell ref="S65:T65"/>
    <mergeCell ref="V65:W65"/>
    <mergeCell ref="S66:T66"/>
    <mergeCell ref="V66:W66"/>
    <mergeCell ref="S61:T61"/>
    <mergeCell ref="V61:W61"/>
    <mergeCell ref="S62:T62"/>
    <mergeCell ref="V62:W62"/>
    <mergeCell ref="S63:T63"/>
    <mergeCell ref="V63:W63"/>
    <mergeCell ref="S57:T57"/>
    <mergeCell ref="V57:W57"/>
    <mergeCell ref="S58:T58"/>
    <mergeCell ref="V58:W58"/>
    <mergeCell ref="O59:O60"/>
    <mergeCell ref="S59:T59"/>
    <mergeCell ref="V59:W59"/>
    <mergeCell ref="S60:T60"/>
    <mergeCell ref="V60:W60"/>
    <mergeCell ref="O52:X52"/>
    <mergeCell ref="O54:X54"/>
    <mergeCell ref="S55:T55"/>
    <mergeCell ref="V55:W55"/>
    <mergeCell ref="S56:T56"/>
    <mergeCell ref="V56:W56"/>
    <mergeCell ref="P35:R35"/>
    <mergeCell ref="U35:V35"/>
    <mergeCell ref="Q36:T36"/>
    <mergeCell ref="U36:X36"/>
    <mergeCell ref="O42:O43"/>
    <mergeCell ref="U15:V15"/>
    <mergeCell ref="Q16:T16"/>
    <mergeCell ref="U16:X16"/>
    <mergeCell ref="O22:O23"/>
    <mergeCell ref="O34:X34"/>
    <mergeCell ref="B45:F45"/>
    <mergeCell ref="A46:L46"/>
    <mergeCell ref="J2:L2"/>
    <mergeCell ref="O1:X1"/>
    <mergeCell ref="P2:R2"/>
    <mergeCell ref="U2:V2"/>
    <mergeCell ref="Q3:T3"/>
    <mergeCell ref="U3:X3"/>
    <mergeCell ref="A1:L1"/>
    <mergeCell ref="A2:A3"/>
    <mergeCell ref="B2:D2"/>
    <mergeCell ref="E2:E3"/>
    <mergeCell ref="F2:H2"/>
    <mergeCell ref="I2:I3"/>
    <mergeCell ref="O8:O9"/>
    <mergeCell ref="P15:R15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64:F64"/>
    <mergeCell ref="B65:F65"/>
    <mergeCell ref="B66:F66"/>
    <mergeCell ref="B67:F67"/>
    <mergeCell ref="B59:F59"/>
    <mergeCell ref="B60:F60"/>
    <mergeCell ref="B61:F61"/>
    <mergeCell ref="B62:F62"/>
    <mergeCell ref="B63:F63"/>
  </mergeCells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Q97"/>
  <sheetViews>
    <sheetView topLeftCell="A43" workbookViewId="0">
      <selection activeCell="H78" sqref="H78"/>
    </sheetView>
  </sheetViews>
  <sheetFormatPr defaultRowHeight="15"/>
  <cols>
    <col min="1" max="1" width="3.875" style="259" customWidth="1"/>
    <col min="2" max="2" width="9" style="259" bestFit="1" customWidth="1"/>
    <col min="3" max="3" width="11.125" style="259" bestFit="1" customWidth="1"/>
    <col min="4" max="4" width="7.25" style="259" bestFit="1" customWidth="1"/>
    <col min="5" max="5" width="9.375" style="259" bestFit="1" customWidth="1"/>
    <col min="6" max="6" width="14.375" style="259" bestFit="1" customWidth="1"/>
    <col min="7" max="7" width="16.25" style="259" bestFit="1" customWidth="1"/>
    <col min="8" max="9" width="5.5" style="259" bestFit="1" customWidth="1"/>
    <col min="10" max="10" width="6.5" style="259" customWidth="1"/>
    <col min="11" max="11" width="5.25" style="259" bestFit="1" customWidth="1"/>
    <col min="12" max="12" width="5.125" style="259" bestFit="1" customWidth="1"/>
    <col min="13" max="15" width="5.5" style="259" bestFit="1" customWidth="1"/>
    <col min="16" max="16" width="6.25" style="259" bestFit="1" customWidth="1"/>
    <col min="17" max="17" width="5.5" style="259" bestFit="1" customWidth="1"/>
    <col min="18" max="18" width="6.25" style="259" bestFit="1" customWidth="1"/>
    <col min="19" max="19" width="5.125" style="259" customWidth="1"/>
    <col min="20" max="20" width="5.25" style="259" bestFit="1" customWidth="1"/>
    <col min="21" max="21" width="5.125" style="259" bestFit="1" customWidth="1"/>
    <col min="22" max="22" width="7.25" style="259" bestFit="1" customWidth="1"/>
    <col min="23" max="26" width="5.5" style="259" bestFit="1" customWidth="1"/>
    <col min="27" max="30" width="6.25" style="259" bestFit="1" customWidth="1"/>
    <col min="31" max="33" width="5.5" style="259" bestFit="1" customWidth="1"/>
    <col min="34" max="34" width="3.125" style="259" customWidth="1"/>
    <col min="35" max="35" width="5.25" style="259" bestFit="1" customWidth="1"/>
    <col min="36" max="36" width="5.125" style="259" bestFit="1" customWidth="1"/>
    <col min="37" max="37" width="7.25" style="259" bestFit="1" customWidth="1"/>
    <col min="38" max="43" width="5.5" style="259" bestFit="1" customWidth="1"/>
    <col min="44" max="16384" width="9" style="259"/>
  </cols>
  <sheetData>
    <row r="1" spans="1:43">
      <c r="A1" s="257"/>
      <c r="B1" s="257"/>
      <c r="C1" s="257"/>
      <c r="D1" s="257"/>
      <c r="E1" s="257"/>
      <c r="F1" s="257"/>
      <c r="G1" s="257"/>
      <c r="H1" s="257"/>
      <c r="I1" s="257"/>
      <c r="J1" s="258"/>
    </row>
    <row r="2" spans="1:43">
      <c r="B2" s="258"/>
      <c r="C2" s="258"/>
      <c r="D2" s="258"/>
      <c r="E2" s="258"/>
      <c r="F2" s="258"/>
      <c r="G2" s="258"/>
      <c r="H2" s="258"/>
      <c r="I2" s="258"/>
    </row>
    <row r="3" spans="1:43" ht="15.75">
      <c r="B3" s="551" t="s">
        <v>3736</v>
      </c>
      <c r="C3" s="551"/>
      <c r="D3" s="551"/>
      <c r="E3" s="551"/>
      <c r="F3" s="551"/>
      <c r="G3" s="551"/>
      <c r="H3" s="551"/>
      <c r="I3" s="551"/>
      <c r="K3" s="551" t="s">
        <v>3737</v>
      </c>
      <c r="L3" s="551"/>
      <c r="M3" s="551"/>
      <c r="N3" s="551"/>
      <c r="O3" s="551"/>
      <c r="P3" s="551"/>
      <c r="Q3" s="551"/>
      <c r="R3" s="551"/>
      <c r="T3" s="547" t="s">
        <v>3738</v>
      </c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I3" s="547" t="s">
        <v>3739</v>
      </c>
      <c r="AJ3" s="547"/>
      <c r="AK3" s="547"/>
      <c r="AL3" s="547"/>
      <c r="AM3" s="547"/>
      <c r="AN3" s="547"/>
      <c r="AO3" s="547"/>
      <c r="AP3" s="547"/>
      <c r="AQ3" s="547"/>
    </row>
    <row r="4" spans="1:43" ht="15.75" thickBot="1">
      <c r="B4" s="258"/>
      <c r="C4" s="258"/>
      <c r="D4" s="258"/>
      <c r="E4" s="258"/>
      <c r="F4" s="258"/>
      <c r="G4" s="258"/>
      <c r="H4" s="258"/>
      <c r="I4" s="258"/>
      <c r="K4" s="258"/>
      <c r="L4" s="258"/>
      <c r="M4" s="258"/>
      <c r="N4" s="258"/>
      <c r="O4" s="258"/>
      <c r="P4" s="258"/>
      <c r="Q4" s="258"/>
      <c r="R4" s="258"/>
    </row>
    <row r="5" spans="1:43">
      <c r="B5" s="548" t="s">
        <v>3740</v>
      </c>
      <c r="C5" s="549"/>
      <c r="D5" s="549" t="s">
        <v>3741</v>
      </c>
      <c r="E5" s="549"/>
      <c r="F5" s="549"/>
      <c r="G5" s="549"/>
      <c r="H5" s="549" t="s">
        <v>260</v>
      </c>
      <c r="I5" s="550"/>
      <c r="K5" s="548" t="s">
        <v>3740</v>
      </c>
      <c r="L5" s="549"/>
      <c r="M5" s="549" t="s">
        <v>3741</v>
      </c>
      <c r="N5" s="549"/>
      <c r="O5" s="549"/>
      <c r="P5" s="549"/>
      <c r="Q5" s="549" t="s">
        <v>260</v>
      </c>
      <c r="R5" s="550"/>
      <c r="T5" s="548" t="s">
        <v>3742</v>
      </c>
      <c r="U5" s="549"/>
      <c r="V5" s="549"/>
      <c r="W5" s="549" t="s">
        <v>3743</v>
      </c>
      <c r="X5" s="549"/>
      <c r="Y5" s="549"/>
      <c r="Z5" s="549"/>
      <c r="AA5" s="549" t="s">
        <v>3744</v>
      </c>
      <c r="AB5" s="549"/>
      <c r="AC5" s="549"/>
      <c r="AD5" s="549"/>
      <c r="AE5" s="549" t="s">
        <v>3745</v>
      </c>
      <c r="AF5" s="549"/>
      <c r="AG5" s="550"/>
      <c r="AI5" s="548" t="s">
        <v>3742</v>
      </c>
      <c r="AJ5" s="549"/>
      <c r="AK5" s="549"/>
      <c r="AL5" s="549" t="s">
        <v>3746</v>
      </c>
      <c r="AM5" s="549"/>
      <c r="AN5" s="549"/>
      <c r="AO5" s="549" t="s">
        <v>3745</v>
      </c>
      <c r="AP5" s="549"/>
      <c r="AQ5" s="550"/>
    </row>
    <row r="6" spans="1:43">
      <c r="B6" s="532" t="s">
        <v>3747</v>
      </c>
      <c r="C6" s="530"/>
      <c r="D6" s="530" t="s">
        <v>3743</v>
      </c>
      <c r="E6" s="530"/>
      <c r="F6" s="530"/>
      <c r="G6" s="260" t="s">
        <v>3744</v>
      </c>
      <c r="H6" s="260" t="s">
        <v>3743</v>
      </c>
      <c r="I6" s="261" t="s">
        <v>3744</v>
      </c>
      <c r="K6" s="541" t="s">
        <v>3747</v>
      </c>
      <c r="L6" s="542"/>
      <c r="M6" s="530" t="s">
        <v>3743</v>
      </c>
      <c r="N6" s="530"/>
      <c r="O6" s="530"/>
      <c r="P6" s="260" t="s">
        <v>3744</v>
      </c>
      <c r="Q6" s="260" t="s">
        <v>3743</v>
      </c>
      <c r="R6" s="261" t="s">
        <v>3744</v>
      </c>
      <c r="T6" s="532" t="s">
        <v>3747</v>
      </c>
      <c r="U6" s="530"/>
      <c r="V6" s="530"/>
      <c r="W6" s="530" t="s">
        <v>3748</v>
      </c>
      <c r="X6" s="530"/>
      <c r="Y6" s="530"/>
      <c r="Z6" s="530"/>
      <c r="AA6" s="530"/>
      <c r="AB6" s="530"/>
      <c r="AC6" s="530"/>
      <c r="AD6" s="530"/>
      <c r="AE6" s="530"/>
      <c r="AF6" s="530"/>
      <c r="AG6" s="531"/>
      <c r="AI6" s="532" t="s">
        <v>3747</v>
      </c>
      <c r="AJ6" s="530"/>
      <c r="AK6" s="530"/>
      <c r="AL6" s="530" t="s">
        <v>3748</v>
      </c>
      <c r="AM6" s="530"/>
      <c r="AN6" s="530"/>
      <c r="AO6" s="530"/>
      <c r="AP6" s="530"/>
      <c r="AQ6" s="531"/>
    </row>
    <row r="7" spans="1:43">
      <c r="B7" s="532"/>
      <c r="C7" s="530"/>
      <c r="D7" s="530" t="s">
        <v>3748</v>
      </c>
      <c r="E7" s="530"/>
      <c r="F7" s="530"/>
      <c r="G7" s="530"/>
      <c r="H7" s="530"/>
      <c r="I7" s="531"/>
      <c r="K7" s="543"/>
      <c r="L7" s="544"/>
      <c r="M7" s="530" t="s">
        <v>3748</v>
      </c>
      <c r="N7" s="530"/>
      <c r="O7" s="530"/>
      <c r="P7" s="530"/>
      <c r="Q7" s="530"/>
      <c r="R7" s="531"/>
      <c r="T7" s="532" t="s">
        <v>3749</v>
      </c>
      <c r="U7" s="530"/>
      <c r="V7" s="260" t="s">
        <v>3750</v>
      </c>
      <c r="W7" s="260" t="s">
        <v>3751</v>
      </c>
      <c r="X7" s="260" t="s">
        <v>3752</v>
      </c>
      <c r="Y7" s="260" t="s">
        <v>3753</v>
      </c>
      <c r="Z7" s="260" t="s">
        <v>3754</v>
      </c>
      <c r="AA7" s="260" t="s">
        <v>3751</v>
      </c>
      <c r="AB7" s="260" t="s">
        <v>3752</v>
      </c>
      <c r="AC7" s="260" t="s">
        <v>3753</v>
      </c>
      <c r="AD7" s="260" t="s">
        <v>3754</v>
      </c>
      <c r="AE7" s="260" t="s">
        <v>3751</v>
      </c>
      <c r="AF7" s="260" t="s">
        <v>3752</v>
      </c>
      <c r="AG7" s="261" t="s">
        <v>3753</v>
      </c>
      <c r="AI7" s="532" t="s">
        <v>3749</v>
      </c>
      <c r="AJ7" s="530"/>
      <c r="AK7" s="260" t="s">
        <v>3750</v>
      </c>
      <c r="AL7" s="260" t="s">
        <v>3755</v>
      </c>
      <c r="AM7" s="260" t="s">
        <v>3751</v>
      </c>
      <c r="AN7" s="260" t="s">
        <v>3752</v>
      </c>
      <c r="AO7" s="260" t="s">
        <v>3755</v>
      </c>
      <c r="AP7" s="260" t="s">
        <v>3751</v>
      </c>
      <c r="AQ7" s="261" t="s">
        <v>3752</v>
      </c>
    </row>
    <row r="8" spans="1:43">
      <c r="B8" s="532"/>
      <c r="C8" s="530"/>
      <c r="D8" s="260" t="s">
        <v>3755</v>
      </c>
      <c r="E8" s="260" t="s">
        <v>3751</v>
      </c>
      <c r="F8" s="260" t="s">
        <v>3752</v>
      </c>
      <c r="G8" s="260" t="s">
        <v>3751</v>
      </c>
      <c r="H8" s="260" t="s">
        <v>3751</v>
      </c>
      <c r="I8" s="261" t="s">
        <v>3751</v>
      </c>
      <c r="K8" s="545"/>
      <c r="L8" s="546"/>
      <c r="M8" s="260" t="s">
        <v>3751</v>
      </c>
      <c r="N8" s="260" t="s">
        <v>3752</v>
      </c>
      <c r="O8" s="260" t="s">
        <v>3753</v>
      </c>
      <c r="P8" s="260" t="s">
        <v>3752</v>
      </c>
      <c r="Q8" s="260" t="s">
        <v>3752</v>
      </c>
      <c r="R8" s="261" t="s">
        <v>3752</v>
      </c>
      <c r="T8" s="532" t="s">
        <v>3756</v>
      </c>
      <c r="U8" s="260">
        <v>1.5</v>
      </c>
      <c r="V8" s="260"/>
      <c r="W8" s="260">
        <v>24</v>
      </c>
      <c r="X8" s="260">
        <v>23</v>
      </c>
      <c r="Y8" s="260">
        <v>22</v>
      </c>
      <c r="Z8" s="260">
        <v>21</v>
      </c>
      <c r="AA8" s="260"/>
      <c r="AB8" s="260"/>
      <c r="AC8" s="260"/>
      <c r="AD8" s="260"/>
      <c r="AE8" s="260">
        <v>27</v>
      </c>
      <c r="AF8" s="260">
        <v>26</v>
      </c>
      <c r="AG8" s="262">
        <v>25</v>
      </c>
      <c r="AI8" s="532" t="s">
        <v>3756</v>
      </c>
      <c r="AJ8" s="260">
        <v>1.5</v>
      </c>
      <c r="AK8" s="260"/>
      <c r="AL8" s="260">
        <v>22</v>
      </c>
      <c r="AM8" s="260">
        <v>21</v>
      </c>
      <c r="AN8" s="260">
        <v>20</v>
      </c>
      <c r="AO8" s="260">
        <v>26</v>
      </c>
      <c r="AP8" s="260">
        <v>25</v>
      </c>
      <c r="AQ8" s="261">
        <v>24</v>
      </c>
    </row>
    <row r="9" spans="1:43">
      <c r="B9" s="532" t="s">
        <v>3756</v>
      </c>
      <c r="C9" s="260">
        <v>35</v>
      </c>
      <c r="D9" s="260">
        <v>129</v>
      </c>
      <c r="E9" s="260">
        <v>124</v>
      </c>
      <c r="F9" s="260">
        <v>120</v>
      </c>
      <c r="G9" s="260">
        <v>149</v>
      </c>
      <c r="H9" s="263" t="s">
        <v>247</v>
      </c>
      <c r="I9" s="262" t="s">
        <v>247</v>
      </c>
      <c r="K9" s="532" t="s">
        <v>3756</v>
      </c>
      <c r="L9" s="260">
        <v>35</v>
      </c>
      <c r="M9" s="260">
        <v>173</v>
      </c>
      <c r="N9" s="260">
        <v>166</v>
      </c>
      <c r="O9" s="260">
        <v>159</v>
      </c>
      <c r="P9" s="260">
        <v>237</v>
      </c>
      <c r="Q9" s="263" t="s">
        <v>247</v>
      </c>
      <c r="R9" s="262" t="s">
        <v>247</v>
      </c>
      <c r="T9" s="532"/>
      <c r="U9" s="260">
        <v>2.5</v>
      </c>
      <c r="V9" s="260"/>
      <c r="W9" s="260">
        <v>33</v>
      </c>
      <c r="X9" s="260">
        <v>32</v>
      </c>
      <c r="Y9" s="260">
        <v>29</v>
      </c>
      <c r="Z9" s="260">
        <v>29</v>
      </c>
      <c r="AA9" s="260"/>
      <c r="AB9" s="260"/>
      <c r="AC9" s="260"/>
      <c r="AD9" s="260"/>
      <c r="AE9" s="260">
        <v>37</v>
      </c>
      <c r="AF9" s="260">
        <v>36</v>
      </c>
      <c r="AG9" s="261">
        <v>35</v>
      </c>
      <c r="AI9" s="532"/>
      <c r="AJ9" s="260">
        <v>2.5</v>
      </c>
      <c r="AK9" s="260"/>
      <c r="AL9" s="260">
        <v>29</v>
      </c>
      <c r="AM9" s="260">
        <v>28</v>
      </c>
      <c r="AN9" s="260">
        <v>27</v>
      </c>
      <c r="AO9" s="260">
        <v>34</v>
      </c>
      <c r="AP9" s="260">
        <v>33</v>
      </c>
      <c r="AQ9" s="261">
        <v>32</v>
      </c>
    </row>
    <row r="10" spans="1:43">
      <c r="B10" s="532"/>
      <c r="C10" s="260">
        <v>50</v>
      </c>
      <c r="D10" s="260">
        <v>153</v>
      </c>
      <c r="E10" s="260">
        <v>147</v>
      </c>
      <c r="F10" s="260">
        <v>142</v>
      </c>
      <c r="G10" s="260">
        <v>176</v>
      </c>
      <c r="H10" s="260">
        <v>128</v>
      </c>
      <c r="I10" s="261">
        <v>154</v>
      </c>
      <c r="K10" s="532"/>
      <c r="L10" s="260">
        <v>50</v>
      </c>
      <c r="M10" s="260">
        <v>210</v>
      </c>
      <c r="N10" s="260">
        <v>202</v>
      </c>
      <c r="O10" s="260">
        <v>194</v>
      </c>
      <c r="P10" s="260">
        <v>289</v>
      </c>
      <c r="Q10" s="260">
        <v>179</v>
      </c>
      <c r="R10" s="261">
        <v>256</v>
      </c>
      <c r="T10" s="532"/>
      <c r="U10" s="260">
        <v>4</v>
      </c>
      <c r="V10" s="260">
        <v>4</v>
      </c>
      <c r="W10" s="260">
        <v>44</v>
      </c>
      <c r="X10" s="260">
        <v>42</v>
      </c>
      <c r="Y10" s="260">
        <v>40</v>
      </c>
      <c r="Z10" s="260">
        <v>38</v>
      </c>
      <c r="AA10" s="260"/>
      <c r="AB10" s="260"/>
      <c r="AC10" s="260"/>
      <c r="AD10" s="260"/>
      <c r="AE10" s="260">
        <v>51</v>
      </c>
      <c r="AF10" s="260">
        <v>49</v>
      </c>
      <c r="AG10" s="261">
        <v>47</v>
      </c>
      <c r="AI10" s="532"/>
      <c r="AJ10" s="260">
        <v>4</v>
      </c>
      <c r="AK10" s="260">
        <v>4</v>
      </c>
      <c r="AL10" s="260">
        <v>37</v>
      </c>
      <c r="AM10" s="260">
        <v>36</v>
      </c>
      <c r="AN10" s="260">
        <v>34</v>
      </c>
      <c r="AO10" s="260">
        <v>44</v>
      </c>
      <c r="AP10" s="260">
        <v>42</v>
      </c>
      <c r="AQ10" s="261">
        <v>41</v>
      </c>
    </row>
    <row r="11" spans="1:43">
      <c r="B11" s="532"/>
      <c r="C11" s="260">
        <v>70</v>
      </c>
      <c r="D11" s="260">
        <v>190</v>
      </c>
      <c r="E11" s="260">
        <v>182</v>
      </c>
      <c r="F11" s="260">
        <v>176</v>
      </c>
      <c r="G11" s="260">
        <v>218</v>
      </c>
      <c r="H11" s="260">
        <v>159</v>
      </c>
      <c r="I11" s="261">
        <v>191</v>
      </c>
      <c r="K11" s="532"/>
      <c r="L11" s="260">
        <v>70</v>
      </c>
      <c r="M11" s="260">
        <v>265</v>
      </c>
      <c r="N11" s="260">
        <v>255</v>
      </c>
      <c r="O11" s="260">
        <v>245</v>
      </c>
      <c r="P11" s="260">
        <v>371</v>
      </c>
      <c r="Q11" s="260">
        <v>229</v>
      </c>
      <c r="R11" s="261">
        <v>328</v>
      </c>
      <c r="T11" s="532"/>
      <c r="U11" s="260">
        <v>6</v>
      </c>
      <c r="V11" s="260">
        <v>6</v>
      </c>
      <c r="W11" s="260">
        <v>56</v>
      </c>
      <c r="X11" s="260">
        <v>54</v>
      </c>
      <c r="Y11" s="260">
        <v>52</v>
      </c>
      <c r="Z11" s="260">
        <v>49</v>
      </c>
      <c r="AA11" s="260"/>
      <c r="AB11" s="260"/>
      <c r="AC11" s="260"/>
      <c r="AD11" s="260"/>
      <c r="AE11" s="260">
        <v>66</v>
      </c>
      <c r="AF11" s="260">
        <v>63</v>
      </c>
      <c r="AG11" s="261">
        <v>60</v>
      </c>
      <c r="AI11" s="532"/>
      <c r="AJ11" s="260">
        <v>6</v>
      </c>
      <c r="AK11" s="260">
        <v>6</v>
      </c>
      <c r="AL11" s="260">
        <v>46</v>
      </c>
      <c r="AM11" s="260">
        <v>44</v>
      </c>
      <c r="AN11" s="260">
        <v>43</v>
      </c>
      <c r="AO11" s="260">
        <v>56</v>
      </c>
      <c r="AP11" s="260">
        <v>54</v>
      </c>
      <c r="AQ11" s="261">
        <v>52</v>
      </c>
    </row>
    <row r="12" spans="1:43">
      <c r="B12" s="532"/>
      <c r="C12" s="260">
        <v>95</v>
      </c>
      <c r="D12" s="260">
        <v>224</v>
      </c>
      <c r="E12" s="260">
        <v>215</v>
      </c>
      <c r="F12" s="260">
        <v>208</v>
      </c>
      <c r="G12" s="260">
        <v>258</v>
      </c>
      <c r="H12" s="260">
        <v>189</v>
      </c>
      <c r="I12" s="261">
        <v>217</v>
      </c>
      <c r="K12" s="532"/>
      <c r="L12" s="260">
        <v>95</v>
      </c>
      <c r="M12" s="260">
        <v>322</v>
      </c>
      <c r="N12" s="260">
        <v>310</v>
      </c>
      <c r="O12" s="260">
        <v>298</v>
      </c>
      <c r="P12" s="260">
        <v>452</v>
      </c>
      <c r="Q12" s="260">
        <v>277</v>
      </c>
      <c r="R12" s="261">
        <v>400</v>
      </c>
      <c r="T12" s="532"/>
      <c r="U12" s="260">
        <v>10</v>
      </c>
      <c r="V12" s="260">
        <v>10</v>
      </c>
      <c r="W12" s="260">
        <v>78</v>
      </c>
      <c r="X12" s="260">
        <v>75</v>
      </c>
      <c r="Y12" s="260">
        <v>72</v>
      </c>
      <c r="Z12" s="260">
        <v>68</v>
      </c>
      <c r="AA12" s="260"/>
      <c r="AB12" s="260"/>
      <c r="AC12" s="260"/>
      <c r="AD12" s="260"/>
      <c r="AE12" s="260">
        <v>89</v>
      </c>
      <c r="AF12" s="260">
        <v>86</v>
      </c>
      <c r="AG12" s="261">
        <v>83</v>
      </c>
      <c r="AI12" s="532"/>
      <c r="AJ12" s="260">
        <v>10</v>
      </c>
      <c r="AK12" s="260">
        <v>10</v>
      </c>
      <c r="AL12" s="260">
        <v>61</v>
      </c>
      <c r="AM12" s="260">
        <v>59</v>
      </c>
      <c r="AN12" s="260">
        <v>57</v>
      </c>
      <c r="AO12" s="260">
        <v>73</v>
      </c>
      <c r="AP12" s="260">
        <v>70</v>
      </c>
      <c r="AQ12" s="261">
        <v>68</v>
      </c>
    </row>
    <row r="13" spans="1:43">
      <c r="B13" s="532"/>
      <c r="C13" s="260">
        <v>120</v>
      </c>
      <c r="D13" s="260">
        <v>255</v>
      </c>
      <c r="E13" s="260">
        <v>245</v>
      </c>
      <c r="F13" s="260">
        <v>237</v>
      </c>
      <c r="G13" s="260">
        <v>294</v>
      </c>
      <c r="H13" s="260">
        <v>214</v>
      </c>
      <c r="I13" s="261">
        <v>246</v>
      </c>
      <c r="K13" s="532"/>
      <c r="L13" s="260">
        <v>120</v>
      </c>
      <c r="M13" s="260">
        <v>369</v>
      </c>
      <c r="N13" s="260">
        <v>355</v>
      </c>
      <c r="O13" s="260">
        <v>341</v>
      </c>
      <c r="P13" s="260">
        <v>525</v>
      </c>
      <c r="Q13" s="260">
        <v>322</v>
      </c>
      <c r="R13" s="261">
        <v>465</v>
      </c>
      <c r="T13" s="532"/>
      <c r="U13" s="260">
        <v>16</v>
      </c>
      <c r="V13" s="260">
        <v>16</v>
      </c>
      <c r="W13" s="260">
        <v>104</v>
      </c>
      <c r="X13" s="260">
        <v>100</v>
      </c>
      <c r="Y13" s="260">
        <v>96</v>
      </c>
      <c r="Z13" s="260">
        <v>91</v>
      </c>
      <c r="AA13" s="260"/>
      <c r="AB13" s="260"/>
      <c r="AC13" s="260"/>
      <c r="AD13" s="260"/>
      <c r="AE13" s="260">
        <v>120</v>
      </c>
      <c r="AF13" s="260">
        <v>115</v>
      </c>
      <c r="AG13" s="261">
        <v>110</v>
      </c>
      <c r="AI13" s="532"/>
      <c r="AJ13" s="260">
        <v>16</v>
      </c>
      <c r="AK13" s="260">
        <v>16</v>
      </c>
      <c r="AL13" s="260">
        <v>79</v>
      </c>
      <c r="AM13" s="260">
        <v>76</v>
      </c>
      <c r="AN13" s="260">
        <v>76</v>
      </c>
      <c r="AO13" s="260">
        <v>95</v>
      </c>
      <c r="AP13" s="260">
        <v>91</v>
      </c>
      <c r="AQ13" s="261">
        <v>88</v>
      </c>
    </row>
    <row r="14" spans="1:43">
      <c r="B14" s="532"/>
      <c r="C14" s="260">
        <v>150</v>
      </c>
      <c r="D14" s="260">
        <v>289</v>
      </c>
      <c r="E14" s="260">
        <v>277</v>
      </c>
      <c r="F14" s="260">
        <v>268</v>
      </c>
      <c r="G14" s="260">
        <v>332</v>
      </c>
      <c r="H14" s="260">
        <v>242</v>
      </c>
      <c r="I14" s="261">
        <v>278</v>
      </c>
      <c r="K14" s="532"/>
      <c r="L14" s="260">
        <v>150</v>
      </c>
      <c r="M14" s="260">
        <v>422</v>
      </c>
      <c r="N14" s="260">
        <v>406</v>
      </c>
      <c r="O14" s="260">
        <v>390</v>
      </c>
      <c r="P14" s="260">
        <v>606</v>
      </c>
      <c r="Q14" s="260">
        <v>371</v>
      </c>
      <c r="R14" s="261">
        <v>537</v>
      </c>
      <c r="T14" s="532"/>
      <c r="U14" s="260">
        <v>25</v>
      </c>
      <c r="V14" s="260">
        <v>16</v>
      </c>
      <c r="W14" s="260">
        <v>130</v>
      </c>
      <c r="X14" s="260">
        <v>127</v>
      </c>
      <c r="Y14" s="260">
        <v>122</v>
      </c>
      <c r="Z14" s="260">
        <v>116</v>
      </c>
      <c r="AA14" s="260">
        <v>147</v>
      </c>
      <c r="AB14" s="260">
        <v>141</v>
      </c>
      <c r="AC14" s="260">
        <v>135</v>
      </c>
      <c r="AD14" s="260">
        <v>128</v>
      </c>
      <c r="AE14" s="260">
        <v>155</v>
      </c>
      <c r="AF14" s="260">
        <v>149</v>
      </c>
      <c r="AG14" s="261">
        <v>143</v>
      </c>
      <c r="AI14" s="532"/>
      <c r="AJ14" s="260">
        <v>25</v>
      </c>
      <c r="AK14" s="260">
        <v>16</v>
      </c>
      <c r="AL14" s="260">
        <v>101</v>
      </c>
      <c r="AM14" s="260">
        <v>97</v>
      </c>
      <c r="AN14" s="260">
        <v>97</v>
      </c>
      <c r="AO14" s="260">
        <v>121</v>
      </c>
      <c r="AP14" s="260">
        <v>116</v>
      </c>
      <c r="AQ14" s="261">
        <v>113</v>
      </c>
    </row>
    <row r="15" spans="1:43">
      <c r="B15" s="532"/>
      <c r="C15" s="260">
        <v>185</v>
      </c>
      <c r="D15" s="260">
        <v>323</v>
      </c>
      <c r="E15" s="260">
        <v>310</v>
      </c>
      <c r="F15" s="260">
        <v>300</v>
      </c>
      <c r="G15" s="260">
        <v>372</v>
      </c>
      <c r="H15" s="260">
        <v>272</v>
      </c>
      <c r="I15" s="261">
        <v>313</v>
      </c>
      <c r="K15" s="532"/>
      <c r="L15" s="260">
        <v>185</v>
      </c>
      <c r="M15" s="260">
        <v>480</v>
      </c>
      <c r="N15" s="260">
        <v>462</v>
      </c>
      <c r="O15" s="260">
        <v>444</v>
      </c>
      <c r="P15" s="260">
        <v>694</v>
      </c>
      <c r="Q15" s="260">
        <v>424</v>
      </c>
      <c r="R15" s="261">
        <v>615</v>
      </c>
      <c r="T15" s="532"/>
      <c r="U15" s="260">
        <v>35</v>
      </c>
      <c r="V15" s="260">
        <v>16</v>
      </c>
      <c r="W15" s="260">
        <v>164</v>
      </c>
      <c r="X15" s="260">
        <v>158</v>
      </c>
      <c r="Y15" s="260">
        <v>152</v>
      </c>
      <c r="Z15" s="260">
        <v>144</v>
      </c>
      <c r="AA15" s="260">
        <v>183</v>
      </c>
      <c r="AB15" s="260">
        <v>176</v>
      </c>
      <c r="AC15" s="260">
        <v>169</v>
      </c>
      <c r="AD15" s="260">
        <v>160</v>
      </c>
      <c r="AE15" s="260">
        <v>192</v>
      </c>
      <c r="AF15" s="260">
        <v>185</v>
      </c>
      <c r="AG15" s="261">
        <v>178</v>
      </c>
      <c r="AI15" s="532"/>
      <c r="AJ15" s="260">
        <v>35</v>
      </c>
      <c r="AK15" s="260">
        <v>16</v>
      </c>
      <c r="AL15" s="260">
        <v>122</v>
      </c>
      <c r="AM15" s="260">
        <v>117</v>
      </c>
      <c r="AN15" s="260">
        <v>117</v>
      </c>
      <c r="AO15" s="260">
        <v>146</v>
      </c>
      <c r="AP15" s="260">
        <v>140</v>
      </c>
      <c r="AQ15" s="261">
        <v>136</v>
      </c>
    </row>
    <row r="16" spans="1:43">
      <c r="B16" s="532"/>
      <c r="C16" s="260">
        <v>240</v>
      </c>
      <c r="D16" s="260">
        <v>375</v>
      </c>
      <c r="E16" s="260">
        <v>360</v>
      </c>
      <c r="F16" s="260">
        <v>349</v>
      </c>
      <c r="G16" s="260">
        <v>421</v>
      </c>
      <c r="H16" s="260">
        <v>314</v>
      </c>
      <c r="I16" s="261">
        <v>361</v>
      </c>
      <c r="K16" s="532"/>
      <c r="L16" s="260">
        <v>240</v>
      </c>
      <c r="M16" s="260">
        <v>567</v>
      </c>
      <c r="N16" s="260">
        <v>545</v>
      </c>
      <c r="O16" s="260">
        <v>523</v>
      </c>
      <c r="P16" s="260">
        <v>819</v>
      </c>
      <c r="Q16" s="260">
        <v>500</v>
      </c>
      <c r="R16" s="261">
        <v>725</v>
      </c>
      <c r="T16" s="532"/>
      <c r="U16" s="260">
        <v>50</v>
      </c>
      <c r="V16" s="260">
        <v>25</v>
      </c>
      <c r="W16" s="260">
        <v>210</v>
      </c>
      <c r="X16" s="260">
        <v>192</v>
      </c>
      <c r="Y16" s="260">
        <v>184</v>
      </c>
      <c r="Z16" s="260">
        <v>175</v>
      </c>
      <c r="AA16" s="260">
        <v>225</v>
      </c>
      <c r="AB16" s="260">
        <v>216</v>
      </c>
      <c r="AC16" s="260">
        <v>207</v>
      </c>
      <c r="AD16" s="260">
        <v>197</v>
      </c>
      <c r="AE16" s="260">
        <v>234</v>
      </c>
      <c r="AF16" s="260">
        <v>225</v>
      </c>
      <c r="AG16" s="261">
        <v>216</v>
      </c>
      <c r="AI16" s="532"/>
      <c r="AJ16" s="260">
        <v>50</v>
      </c>
      <c r="AK16" s="260">
        <v>25</v>
      </c>
      <c r="AL16" s="260">
        <v>144</v>
      </c>
      <c r="AM16" s="260">
        <v>138</v>
      </c>
      <c r="AN16" s="260">
        <v>138</v>
      </c>
      <c r="AO16" s="260">
        <v>173</v>
      </c>
      <c r="AP16" s="260">
        <v>166</v>
      </c>
      <c r="AQ16" s="261">
        <v>161</v>
      </c>
    </row>
    <row r="17" spans="1:43">
      <c r="B17" s="532"/>
      <c r="C17" s="260">
        <v>300</v>
      </c>
      <c r="D17" s="260">
        <v>425</v>
      </c>
      <c r="E17" s="260">
        <v>408</v>
      </c>
      <c r="F17" s="260">
        <v>395</v>
      </c>
      <c r="G17" s="260">
        <v>477</v>
      </c>
      <c r="H17" s="260">
        <v>353</v>
      </c>
      <c r="I17" s="261">
        <v>406</v>
      </c>
      <c r="K17" s="532"/>
      <c r="L17" s="260">
        <v>300</v>
      </c>
      <c r="M17" s="260">
        <v>660</v>
      </c>
      <c r="N17" s="260">
        <v>635</v>
      </c>
      <c r="O17" s="260">
        <v>610</v>
      </c>
      <c r="P17" s="260">
        <v>947</v>
      </c>
      <c r="Q17" s="260">
        <v>577</v>
      </c>
      <c r="R17" s="261">
        <v>839</v>
      </c>
      <c r="T17" s="532"/>
      <c r="U17" s="260">
        <v>70</v>
      </c>
      <c r="V17" s="260">
        <v>35</v>
      </c>
      <c r="W17" s="260">
        <v>269</v>
      </c>
      <c r="X17" s="260">
        <v>246</v>
      </c>
      <c r="Y17" s="260">
        <v>236</v>
      </c>
      <c r="Z17" s="260">
        <v>224</v>
      </c>
      <c r="AA17" s="260">
        <v>290</v>
      </c>
      <c r="AB17" s="260">
        <v>279</v>
      </c>
      <c r="AC17" s="260">
        <v>268</v>
      </c>
      <c r="AD17" s="260">
        <v>254</v>
      </c>
      <c r="AE17" s="260">
        <v>301</v>
      </c>
      <c r="AF17" s="260">
        <v>289</v>
      </c>
      <c r="AG17" s="261">
        <v>227</v>
      </c>
      <c r="AI17" s="532"/>
      <c r="AJ17" s="260">
        <v>70</v>
      </c>
      <c r="AK17" s="260">
        <v>35</v>
      </c>
      <c r="AL17" s="260">
        <v>178</v>
      </c>
      <c r="AM17" s="260">
        <v>171</v>
      </c>
      <c r="AN17" s="260">
        <v>171</v>
      </c>
      <c r="AO17" s="260">
        <v>213</v>
      </c>
      <c r="AP17" s="260">
        <v>204</v>
      </c>
      <c r="AQ17" s="261">
        <v>198</v>
      </c>
    </row>
    <row r="18" spans="1:43" ht="15.75" thickBot="1">
      <c r="B18" s="533"/>
      <c r="C18" s="264">
        <v>400</v>
      </c>
      <c r="D18" s="264">
        <v>463</v>
      </c>
      <c r="E18" s="264">
        <v>444</v>
      </c>
      <c r="F18" s="264">
        <v>430</v>
      </c>
      <c r="G18" s="264">
        <v>515</v>
      </c>
      <c r="H18" s="264">
        <v>397</v>
      </c>
      <c r="I18" s="265">
        <v>457</v>
      </c>
      <c r="K18" s="533"/>
      <c r="L18" s="264">
        <v>400</v>
      </c>
      <c r="M18" s="264">
        <v>742</v>
      </c>
      <c r="N18" s="264">
        <v>713</v>
      </c>
      <c r="O18" s="264">
        <v>684</v>
      </c>
      <c r="P18" s="264">
        <v>1139</v>
      </c>
      <c r="Q18" s="264">
        <v>651</v>
      </c>
      <c r="R18" s="265">
        <v>1009</v>
      </c>
      <c r="T18" s="532"/>
      <c r="U18" s="260">
        <v>95</v>
      </c>
      <c r="V18" s="260">
        <v>50</v>
      </c>
      <c r="W18" s="260">
        <v>326</v>
      </c>
      <c r="X18" s="260">
        <v>298</v>
      </c>
      <c r="Y18" s="260">
        <v>286</v>
      </c>
      <c r="Z18" s="260">
        <v>271</v>
      </c>
      <c r="AA18" s="260">
        <v>356</v>
      </c>
      <c r="AB18" s="260">
        <v>342</v>
      </c>
      <c r="AC18" s="260">
        <v>328</v>
      </c>
      <c r="AD18" s="260">
        <v>311</v>
      </c>
      <c r="AE18" s="260">
        <v>366</v>
      </c>
      <c r="AF18" s="260">
        <v>352</v>
      </c>
      <c r="AG18" s="262">
        <v>338</v>
      </c>
      <c r="AI18" s="532"/>
      <c r="AJ18" s="260">
        <v>95</v>
      </c>
      <c r="AK18" s="260">
        <v>50</v>
      </c>
      <c r="AL18" s="260">
        <v>211</v>
      </c>
      <c r="AM18" s="260">
        <v>203</v>
      </c>
      <c r="AN18" s="260">
        <v>203</v>
      </c>
      <c r="AO18" s="260">
        <v>252</v>
      </c>
      <c r="AP18" s="260">
        <v>242</v>
      </c>
      <c r="AQ18" s="261">
        <v>234</v>
      </c>
    </row>
    <row r="19" spans="1:43">
      <c r="B19" s="534" t="s">
        <v>3757</v>
      </c>
      <c r="C19" s="266">
        <v>35</v>
      </c>
      <c r="D19" s="266">
        <v>100</v>
      </c>
      <c r="E19" s="266">
        <v>96</v>
      </c>
      <c r="F19" s="266">
        <v>93</v>
      </c>
      <c r="G19" s="266">
        <v>115</v>
      </c>
      <c r="H19" s="267" t="s">
        <v>247</v>
      </c>
      <c r="I19" s="268" t="s">
        <v>247</v>
      </c>
      <c r="K19" s="534" t="s">
        <v>3757</v>
      </c>
      <c r="L19" s="266">
        <v>35</v>
      </c>
      <c r="M19" s="266">
        <v>131</v>
      </c>
      <c r="N19" s="266">
        <v>126</v>
      </c>
      <c r="O19" s="266">
        <v>121</v>
      </c>
      <c r="P19" s="266">
        <v>181</v>
      </c>
      <c r="Q19" s="267" t="s">
        <v>247</v>
      </c>
      <c r="R19" s="268" t="s">
        <v>247</v>
      </c>
      <c r="T19" s="532"/>
      <c r="U19" s="260">
        <v>120</v>
      </c>
      <c r="V19" s="260">
        <v>70</v>
      </c>
      <c r="W19" s="260">
        <v>378</v>
      </c>
      <c r="X19" s="260">
        <v>346</v>
      </c>
      <c r="Y19" s="260">
        <v>332</v>
      </c>
      <c r="Z19" s="260">
        <v>315</v>
      </c>
      <c r="AA19" s="260">
        <v>416</v>
      </c>
      <c r="AB19" s="260">
        <v>400</v>
      </c>
      <c r="AC19" s="260">
        <v>384</v>
      </c>
      <c r="AD19" s="260">
        <v>364</v>
      </c>
      <c r="AE19" s="260">
        <v>426</v>
      </c>
      <c r="AF19" s="260">
        <v>410</v>
      </c>
      <c r="AG19" s="261">
        <v>394</v>
      </c>
      <c r="AI19" s="532"/>
      <c r="AJ19" s="260">
        <v>120</v>
      </c>
      <c r="AK19" s="260">
        <v>70</v>
      </c>
      <c r="AL19" s="260">
        <v>240</v>
      </c>
      <c r="AM19" s="260">
        <v>230</v>
      </c>
      <c r="AN19" s="260">
        <v>230</v>
      </c>
      <c r="AO19" s="260">
        <v>287</v>
      </c>
      <c r="AP19" s="260">
        <v>276</v>
      </c>
      <c r="AQ19" s="261">
        <v>267</v>
      </c>
    </row>
    <row r="20" spans="1:43">
      <c r="B20" s="532"/>
      <c r="C20" s="260">
        <v>50</v>
      </c>
      <c r="D20" s="260">
        <v>120</v>
      </c>
      <c r="E20" s="260">
        <v>115</v>
      </c>
      <c r="F20" s="260">
        <v>111</v>
      </c>
      <c r="G20" s="260">
        <v>138</v>
      </c>
      <c r="H20" s="260">
        <v>100</v>
      </c>
      <c r="I20" s="261">
        <v>120</v>
      </c>
      <c r="K20" s="532"/>
      <c r="L20" s="260">
        <v>50</v>
      </c>
      <c r="M20" s="260">
        <v>159</v>
      </c>
      <c r="N20" s="260">
        <v>153</v>
      </c>
      <c r="O20" s="260">
        <v>147</v>
      </c>
      <c r="P20" s="260">
        <v>221</v>
      </c>
      <c r="Q20" s="260">
        <v>136</v>
      </c>
      <c r="R20" s="261">
        <v>195</v>
      </c>
      <c r="T20" s="532"/>
      <c r="U20" s="260">
        <v>150</v>
      </c>
      <c r="V20" s="260">
        <v>70</v>
      </c>
      <c r="W20" s="260">
        <v>436</v>
      </c>
      <c r="X20" s="260">
        <v>399</v>
      </c>
      <c r="Y20" s="260">
        <v>383</v>
      </c>
      <c r="Z20" s="260">
        <v>363</v>
      </c>
      <c r="AA20" s="260">
        <v>483</v>
      </c>
      <c r="AB20" s="260">
        <v>464</v>
      </c>
      <c r="AC20" s="260">
        <v>445</v>
      </c>
      <c r="AD20" s="260">
        <v>422</v>
      </c>
      <c r="AE20" s="260">
        <v>492</v>
      </c>
      <c r="AF20" s="260">
        <v>473</v>
      </c>
      <c r="AG20" s="261">
        <v>454</v>
      </c>
      <c r="AI20" s="532"/>
      <c r="AJ20" s="260">
        <v>150</v>
      </c>
      <c r="AK20" s="260">
        <v>70</v>
      </c>
      <c r="AL20" s="260">
        <v>271</v>
      </c>
      <c r="AM20" s="260">
        <v>260</v>
      </c>
      <c r="AN20" s="260">
        <v>260</v>
      </c>
      <c r="AO20" s="260">
        <v>324</v>
      </c>
      <c r="AP20" s="260">
        <v>311</v>
      </c>
      <c r="AQ20" s="261">
        <v>301</v>
      </c>
    </row>
    <row r="21" spans="1:43">
      <c r="B21" s="532"/>
      <c r="C21" s="260">
        <v>70</v>
      </c>
      <c r="D21" s="260">
        <v>148</v>
      </c>
      <c r="E21" s="260">
        <v>142</v>
      </c>
      <c r="F21" s="260">
        <v>138</v>
      </c>
      <c r="G21" s="260">
        <v>170</v>
      </c>
      <c r="H21" s="260">
        <v>123</v>
      </c>
      <c r="I21" s="261">
        <v>148</v>
      </c>
      <c r="K21" s="532"/>
      <c r="L21" s="260">
        <v>70</v>
      </c>
      <c r="M21" s="260">
        <v>204</v>
      </c>
      <c r="N21" s="260">
        <v>196</v>
      </c>
      <c r="O21" s="260">
        <v>188</v>
      </c>
      <c r="P21" s="260">
        <v>285</v>
      </c>
      <c r="Q21" s="260">
        <v>174</v>
      </c>
      <c r="R21" s="261">
        <v>253</v>
      </c>
      <c r="T21" s="532"/>
      <c r="U21" s="260">
        <v>185</v>
      </c>
      <c r="V21" s="260">
        <v>95</v>
      </c>
      <c r="W21" s="260">
        <v>498</v>
      </c>
      <c r="X21" s="260">
        <v>456</v>
      </c>
      <c r="Y21" s="260">
        <v>438</v>
      </c>
      <c r="Z21" s="260">
        <v>415</v>
      </c>
      <c r="AA21" s="260">
        <v>554</v>
      </c>
      <c r="AB21" s="260">
        <v>533</v>
      </c>
      <c r="AC21" s="260">
        <v>512</v>
      </c>
      <c r="AD21" s="260">
        <v>485</v>
      </c>
      <c r="AE21" s="260">
        <v>564</v>
      </c>
      <c r="AF21" s="260">
        <v>542</v>
      </c>
      <c r="AG21" s="261">
        <v>520</v>
      </c>
      <c r="AI21" s="532"/>
      <c r="AJ21" s="260">
        <v>185</v>
      </c>
      <c r="AK21" s="260">
        <v>95</v>
      </c>
      <c r="AL21" s="260">
        <v>304</v>
      </c>
      <c r="AM21" s="260">
        <v>292</v>
      </c>
      <c r="AN21" s="260">
        <v>292</v>
      </c>
      <c r="AO21" s="260">
        <v>363</v>
      </c>
      <c r="AP21" s="260">
        <v>349</v>
      </c>
      <c r="AQ21" s="261">
        <v>338</v>
      </c>
    </row>
    <row r="22" spans="1:43">
      <c r="B22" s="532"/>
      <c r="C22" s="260">
        <v>95</v>
      </c>
      <c r="D22" s="260">
        <v>177</v>
      </c>
      <c r="E22" s="260">
        <v>170</v>
      </c>
      <c r="F22" s="260">
        <v>165</v>
      </c>
      <c r="G22" s="260">
        <v>196</v>
      </c>
      <c r="H22" s="260">
        <v>146</v>
      </c>
      <c r="I22" s="261">
        <v>168</v>
      </c>
      <c r="K22" s="532"/>
      <c r="L22" s="260">
        <v>95</v>
      </c>
      <c r="M22" s="260">
        <v>248</v>
      </c>
      <c r="N22" s="260">
        <v>238</v>
      </c>
      <c r="O22" s="260">
        <v>228</v>
      </c>
      <c r="P22" s="260">
        <v>349</v>
      </c>
      <c r="Q22" s="260">
        <v>211</v>
      </c>
      <c r="R22" s="261">
        <v>309</v>
      </c>
      <c r="T22" s="532"/>
      <c r="U22" s="260">
        <v>240</v>
      </c>
      <c r="V22" s="260">
        <v>120</v>
      </c>
      <c r="W22" s="260">
        <v>588</v>
      </c>
      <c r="X22" s="260">
        <v>538</v>
      </c>
      <c r="Y22" s="260">
        <v>516</v>
      </c>
      <c r="Z22" s="260">
        <v>490</v>
      </c>
      <c r="AA22" s="260">
        <v>659</v>
      </c>
      <c r="AB22" s="260">
        <v>634</v>
      </c>
      <c r="AC22" s="260">
        <v>609</v>
      </c>
      <c r="AD22" s="260">
        <v>585</v>
      </c>
      <c r="AE22" s="260">
        <v>667</v>
      </c>
      <c r="AF22" s="260">
        <v>641</v>
      </c>
      <c r="AG22" s="261">
        <v>615</v>
      </c>
      <c r="AI22" s="532"/>
      <c r="AJ22" s="260">
        <v>240</v>
      </c>
      <c r="AK22" s="260">
        <v>120</v>
      </c>
      <c r="AL22" s="260">
        <v>351</v>
      </c>
      <c r="AM22" s="260">
        <v>337</v>
      </c>
      <c r="AN22" s="260">
        <v>337</v>
      </c>
      <c r="AO22" s="260">
        <v>419</v>
      </c>
      <c r="AP22" s="260">
        <v>402</v>
      </c>
      <c r="AQ22" s="261">
        <v>390</v>
      </c>
    </row>
    <row r="23" spans="1:43" ht="15.75" thickBot="1">
      <c r="B23" s="532"/>
      <c r="C23" s="260">
        <v>120</v>
      </c>
      <c r="D23" s="260">
        <v>202</v>
      </c>
      <c r="E23" s="260">
        <v>194</v>
      </c>
      <c r="F23" s="260">
        <v>188</v>
      </c>
      <c r="G23" s="260">
        <v>223</v>
      </c>
      <c r="H23" s="260">
        <v>166</v>
      </c>
      <c r="I23" s="261">
        <v>191</v>
      </c>
      <c r="K23" s="532"/>
      <c r="L23" s="260">
        <v>120</v>
      </c>
      <c r="M23" s="260">
        <v>287</v>
      </c>
      <c r="N23" s="260">
        <v>276</v>
      </c>
      <c r="O23" s="260">
        <v>265</v>
      </c>
      <c r="P23" s="260">
        <v>406</v>
      </c>
      <c r="Q23" s="260">
        <v>245</v>
      </c>
      <c r="R23" s="261">
        <v>360</v>
      </c>
      <c r="T23" s="532"/>
      <c r="U23" s="260">
        <v>300</v>
      </c>
      <c r="V23" s="260">
        <v>150</v>
      </c>
      <c r="W23" s="260">
        <v>678</v>
      </c>
      <c r="X23" s="260">
        <v>621</v>
      </c>
      <c r="Y23" s="260">
        <v>596</v>
      </c>
      <c r="Z23" s="260">
        <v>565</v>
      </c>
      <c r="AA23" s="260">
        <v>765</v>
      </c>
      <c r="AB23" s="260">
        <v>736</v>
      </c>
      <c r="AC23" s="260">
        <v>707</v>
      </c>
      <c r="AD23" s="260">
        <v>670</v>
      </c>
      <c r="AE23" s="260">
        <v>771</v>
      </c>
      <c r="AF23" s="260">
        <v>741</v>
      </c>
      <c r="AG23" s="261">
        <v>711</v>
      </c>
      <c r="AI23" s="533"/>
      <c r="AJ23" s="264">
        <v>300</v>
      </c>
      <c r="AK23" s="264">
        <v>150</v>
      </c>
      <c r="AL23" s="264">
        <v>396</v>
      </c>
      <c r="AM23" s="264">
        <v>380</v>
      </c>
      <c r="AN23" s="264">
        <v>380</v>
      </c>
      <c r="AO23" s="264">
        <v>474</v>
      </c>
      <c r="AP23" s="264">
        <v>455</v>
      </c>
      <c r="AQ23" s="265">
        <v>441</v>
      </c>
    </row>
    <row r="24" spans="1:43">
      <c r="B24" s="532"/>
      <c r="C24" s="260">
        <v>150</v>
      </c>
      <c r="D24" s="260">
        <v>227</v>
      </c>
      <c r="E24" s="260">
        <v>218</v>
      </c>
      <c r="F24" s="260">
        <v>211</v>
      </c>
      <c r="G24" s="260">
        <v>251</v>
      </c>
      <c r="H24" s="260">
        <v>188</v>
      </c>
      <c r="I24" s="261">
        <v>216</v>
      </c>
      <c r="K24" s="532"/>
      <c r="L24" s="260">
        <v>150</v>
      </c>
      <c r="M24" s="260">
        <v>322</v>
      </c>
      <c r="N24" s="260">
        <v>310</v>
      </c>
      <c r="O24" s="260">
        <v>298</v>
      </c>
      <c r="P24" s="260">
        <v>470</v>
      </c>
      <c r="Q24" s="260">
        <v>283</v>
      </c>
      <c r="R24" s="261">
        <v>417</v>
      </c>
      <c r="T24" s="532"/>
      <c r="U24" s="260">
        <v>400</v>
      </c>
      <c r="V24" s="260"/>
      <c r="W24" s="260"/>
      <c r="X24" s="260"/>
      <c r="Y24" s="260"/>
      <c r="Z24" s="260"/>
      <c r="AA24" s="260">
        <v>903</v>
      </c>
      <c r="AB24" s="260">
        <v>868</v>
      </c>
      <c r="AC24" s="260">
        <v>833</v>
      </c>
      <c r="AD24" s="260">
        <v>790</v>
      </c>
      <c r="AE24" s="260"/>
      <c r="AF24" s="260"/>
      <c r="AG24" s="261"/>
      <c r="AI24" s="534" t="s">
        <v>3757</v>
      </c>
      <c r="AJ24" s="266">
        <v>2.5</v>
      </c>
      <c r="AK24" s="266"/>
      <c r="AL24" s="266">
        <v>22</v>
      </c>
      <c r="AM24" s="266">
        <v>21</v>
      </c>
      <c r="AN24" s="266">
        <v>21</v>
      </c>
      <c r="AO24" s="266">
        <v>26</v>
      </c>
      <c r="AP24" s="266">
        <v>25</v>
      </c>
      <c r="AQ24" s="269">
        <v>24</v>
      </c>
    </row>
    <row r="25" spans="1:43">
      <c r="B25" s="532"/>
      <c r="C25" s="260">
        <v>185</v>
      </c>
      <c r="D25" s="260">
        <v>255</v>
      </c>
      <c r="E25" s="260">
        <v>245</v>
      </c>
      <c r="F25" s="260">
        <v>237</v>
      </c>
      <c r="G25" s="260">
        <v>282</v>
      </c>
      <c r="H25" s="260">
        <v>211</v>
      </c>
      <c r="I25" s="261">
        <v>243</v>
      </c>
      <c r="K25" s="532"/>
      <c r="L25" s="260">
        <v>185</v>
      </c>
      <c r="M25" s="260">
        <v>370</v>
      </c>
      <c r="N25" s="260">
        <v>356</v>
      </c>
      <c r="O25" s="260">
        <v>342</v>
      </c>
      <c r="P25" s="260">
        <v>541</v>
      </c>
      <c r="Q25" s="260">
        <v>323</v>
      </c>
      <c r="R25" s="261">
        <v>479</v>
      </c>
      <c r="T25" s="532"/>
      <c r="U25" s="260">
        <v>500</v>
      </c>
      <c r="V25" s="260"/>
      <c r="W25" s="260"/>
      <c r="X25" s="260"/>
      <c r="Y25" s="260"/>
      <c r="Z25" s="260"/>
      <c r="AA25" s="260">
        <v>1038</v>
      </c>
      <c r="AB25" s="260">
        <v>998</v>
      </c>
      <c r="AC25" s="260">
        <v>958</v>
      </c>
      <c r="AD25" s="260">
        <v>908</v>
      </c>
      <c r="AE25" s="260"/>
      <c r="AF25" s="260"/>
      <c r="AG25" s="261"/>
      <c r="AI25" s="532"/>
      <c r="AJ25" s="260">
        <v>4</v>
      </c>
      <c r="AK25" s="260">
        <v>4</v>
      </c>
      <c r="AL25" s="260">
        <v>29</v>
      </c>
      <c r="AM25" s="260">
        <v>28</v>
      </c>
      <c r="AN25" s="260">
        <v>28</v>
      </c>
      <c r="AO25" s="260">
        <v>34</v>
      </c>
      <c r="AP25" s="260">
        <v>33</v>
      </c>
      <c r="AQ25" s="261">
        <v>32</v>
      </c>
    </row>
    <row r="26" spans="1:43" ht="15.75" thickBot="1">
      <c r="B26" s="532"/>
      <c r="C26" s="260">
        <v>240</v>
      </c>
      <c r="D26" s="260">
        <v>294</v>
      </c>
      <c r="E26" s="260">
        <v>282</v>
      </c>
      <c r="F26" s="260">
        <v>273</v>
      </c>
      <c r="G26" s="260">
        <v>324</v>
      </c>
      <c r="H26" s="260">
        <v>243</v>
      </c>
      <c r="I26" s="261">
        <v>279</v>
      </c>
      <c r="K26" s="532"/>
      <c r="L26" s="260">
        <v>240</v>
      </c>
      <c r="M26" s="260">
        <v>436</v>
      </c>
      <c r="N26" s="260">
        <v>419</v>
      </c>
      <c r="O26" s="260">
        <v>402</v>
      </c>
      <c r="P26" s="260">
        <v>642</v>
      </c>
      <c r="Q26" s="260">
        <v>380</v>
      </c>
      <c r="R26" s="261">
        <v>568</v>
      </c>
      <c r="T26" s="533"/>
      <c r="U26" s="264">
        <v>630</v>
      </c>
      <c r="V26" s="264"/>
      <c r="W26" s="264"/>
      <c r="X26" s="264"/>
      <c r="Y26" s="264"/>
      <c r="Z26" s="264"/>
      <c r="AA26" s="264">
        <v>1197</v>
      </c>
      <c r="AB26" s="264">
        <v>1151</v>
      </c>
      <c r="AC26" s="264">
        <v>1105</v>
      </c>
      <c r="AD26" s="264">
        <v>1047</v>
      </c>
      <c r="AE26" s="264"/>
      <c r="AF26" s="264"/>
      <c r="AG26" s="265"/>
      <c r="AI26" s="532"/>
      <c r="AJ26" s="260">
        <v>6</v>
      </c>
      <c r="AK26" s="260">
        <v>6</v>
      </c>
      <c r="AL26" s="260">
        <v>36</v>
      </c>
      <c r="AM26" s="260">
        <v>35</v>
      </c>
      <c r="AN26" s="260">
        <v>35</v>
      </c>
      <c r="AO26" s="260">
        <v>42</v>
      </c>
      <c r="AP26" s="260">
        <v>40</v>
      </c>
      <c r="AQ26" s="261">
        <v>39</v>
      </c>
    </row>
    <row r="27" spans="1:43">
      <c r="B27" s="532"/>
      <c r="C27" s="260">
        <v>300</v>
      </c>
      <c r="D27" s="260">
        <v>331</v>
      </c>
      <c r="E27" s="260">
        <v>318</v>
      </c>
      <c r="F27" s="260">
        <v>308</v>
      </c>
      <c r="G27" s="260">
        <v>366</v>
      </c>
      <c r="H27" s="260">
        <v>275</v>
      </c>
      <c r="I27" s="261">
        <v>316</v>
      </c>
      <c r="K27" s="532"/>
      <c r="L27" s="260">
        <v>300</v>
      </c>
      <c r="M27" s="260">
        <v>499</v>
      </c>
      <c r="N27" s="260">
        <v>480</v>
      </c>
      <c r="O27" s="260">
        <v>461</v>
      </c>
      <c r="P27" s="260">
        <v>743</v>
      </c>
      <c r="Q27" s="260">
        <v>438</v>
      </c>
      <c r="R27" s="261">
        <v>658</v>
      </c>
      <c r="T27" s="534" t="s">
        <v>3757</v>
      </c>
      <c r="U27" s="266">
        <v>2.5</v>
      </c>
      <c r="V27" s="266"/>
      <c r="W27" s="266">
        <v>25</v>
      </c>
      <c r="X27" s="266">
        <v>24</v>
      </c>
      <c r="Y27" s="266">
        <v>23</v>
      </c>
      <c r="Z27" s="266">
        <v>22</v>
      </c>
      <c r="AA27" s="266"/>
      <c r="AB27" s="266"/>
      <c r="AC27" s="266"/>
      <c r="AD27" s="266"/>
      <c r="AE27" s="266">
        <v>29</v>
      </c>
      <c r="AF27" s="266">
        <v>28</v>
      </c>
      <c r="AG27" s="269">
        <v>27</v>
      </c>
      <c r="AI27" s="532"/>
      <c r="AJ27" s="260">
        <v>10</v>
      </c>
      <c r="AK27" s="260">
        <v>10</v>
      </c>
      <c r="AL27" s="260">
        <v>47</v>
      </c>
      <c r="AM27" s="260">
        <v>45</v>
      </c>
      <c r="AN27" s="260">
        <v>45</v>
      </c>
      <c r="AO27" s="260">
        <v>56</v>
      </c>
      <c r="AP27" s="260">
        <v>54</v>
      </c>
      <c r="AQ27" s="261">
        <v>52</v>
      </c>
    </row>
    <row r="28" spans="1:43" ht="15.75" thickBot="1">
      <c r="B28" s="533"/>
      <c r="C28" s="264">
        <v>400</v>
      </c>
      <c r="D28" s="264">
        <v>354</v>
      </c>
      <c r="E28" s="264">
        <v>340</v>
      </c>
      <c r="F28" s="264">
        <v>329</v>
      </c>
      <c r="G28" s="264">
        <v>391</v>
      </c>
      <c r="H28" s="264">
        <v>314</v>
      </c>
      <c r="I28" s="265">
        <v>361</v>
      </c>
      <c r="K28" s="533"/>
      <c r="L28" s="264">
        <v>400</v>
      </c>
      <c r="M28" s="264">
        <v>558</v>
      </c>
      <c r="N28" s="264">
        <v>537</v>
      </c>
      <c r="O28" s="264">
        <v>516</v>
      </c>
      <c r="P28" s="264">
        <v>899</v>
      </c>
      <c r="Q28" s="264">
        <v>494</v>
      </c>
      <c r="R28" s="265">
        <v>796</v>
      </c>
      <c r="T28" s="532"/>
      <c r="U28" s="260">
        <v>4</v>
      </c>
      <c r="V28" s="260">
        <v>4</v>
      </c>
      <c r="W28" s="260">
        <v>33</v>
      </c>
      <c r="X28" s="260">
        <v>32</v>
      </c>
      <c r="Y28" s="260">
        <v>31</v>
      </c>
      <c r="Z28" s="260">
        <v>26</v>
      </c>
      <c r="AA28" s="260"/>
      <c r="AB28" s="260"/>
      <c r="AC28" s="260"/>
      <c r="AD28" s="260"/>
      <c r="AE28" s="260">
        <v>40</v>
      </c>
      <c r="AF28" s="260">
        <v>38</v>
      </c>
      <c r="AG28" s="261">
        <v>36</v>
      </c>
      <c r="AI28" s="532"/>
      <c r="AJ28" s="260">
        <v>16</v>
      </c>
      <c r="AK28" s="260">
        <v>16</v>
      </c>
      <c r="AL28" s="260">
        <v>61</v>
      </c>
      <c r="AM28" s="260">
        <v>59</v>
      </c>
      <c r="AN28" s="260">
        <v>59</v>
      </c>
      <c r="AO28" s="260">
        <v>73</v>
      </c>
      <c r="AP28" s="260">
        <v>70</v>
      </c>
      <c r="AQ28" s="261">
        <v>68</v>
      </c>
    </row>
    <row r="29" spans="1:43">
      <c r="B29" s="258"/>
      <c r="C29" s="258"/>
      <c r="D29" s="258"/>
      <c r="E29" s="258"/>
      <c r="F29" s="258"/>
      <c r="G29" s="258"/>
      <c r="H29" s="258"/>
      <c r="I29" s="258"/>
      <c r="T29" s="532"/>
      <c r="U29" s="260">
        <v>6</v>
      </c>
      <c r="V29" s="260">
        <v>6</v>
      </c>
      <c r="W29" s="260">
        <v>43</v>
      </c>
      <c r="X29" s="260">
        <v>42</v>
      </c>
      <c r="Y29" s="260">
        <v>40</v>
      </c>
      <c r="Z29" s="260">
        <v>38</v>
      </c>
      <c r="AA29" s="260"/>
      <c r="AB29" s="260"/>
      <c r="AC29" s="260"/>
      <c r="AD29" s="260"/>
      <c r="AE29" s="260">
        <v>51</v>
      </c>
      <c r="AF29" s="260">
        <v>49</v>
      </c>
      <c r="AG29" s="261">
        <v>47</v>
      </c>
      <c r="AI29" s="532"/>
      <c r="AJ29" s="260">
        <v>25</v>
      </c>
      <c r="AK29" s="260">
        <v>25</v>
      </c>
      <c r="AL29" s="260">
        <v>78</v>
      </c>
      <c r="AM29" s="260">
        <v>75</v>
      </c>
      <c r="AN29" s="260">
        <v>75</v>
      </c>
      <c r="AO29" s="260">
        <v>93</v>
      </c>
      <c r="AP29" s="260">
        <v>89</v>
      </c>
      <c r="AQ29" s="261">
        <v>86</v>
      </c>
    </row>
    <row r="30" spans="1:43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T30" s="532"/>
      <c r="U30" s="260">
        <v>10</v>
      </c>
      <c r="V30" s="260">
        <v>10</v>
      </c>
      <c r="W30" s="260">
        <v>60</v>
      </c>
      <c r="X30" s="260">
        <v>58</v>
      </c>
      <c r="Y30" s="260">
        <v>56</v>
      </c>
      <c r="Z30" s="260">
        <v>53</v>
      </c>
      <c r="AA30" s="260"/>
      <c r="AB30" s="260"/>
      <c r="AC30" s="260"/>
      <c r="AD30" s="260"/>
      <c r="AE30" s="260">
        <v>70</v>
      </c>
      <c r="AF30" s="260">
        <v>67</v>
      </c>
      <c r="AG30" s="261">
        <v>64</v>
      </c>
      <c r="AI30" s="532"/>
      <c r="AJ30" s="260">
        <v>35</v>
      </c>
      <c r="AK30" s="260">
        <v>25</v>
      </c>
      <c r="AL30" s="260">
        <v>94</v>
      </c>
      <c r="AM30" s="260">
        <v>90</v>
      </c>
      <c r="AN30" s="260">
        <v>90</v>
      </c>
      <c r="AO30" s="260">
        <v>112</v>
      </c>
      <c r="AP30" s="260">
        <v>108</v>
      </c>
      <c r="AQ30" s="261">
        <v>104</v>
      </c>
    </row>
    <row r="31" spans="1:43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T31" s="532"/>
      <c r="U31" s="260">
        <v>16</v>
      </c>
      <c r="V31" s="260">
        <v>16</v>
      </c>
      <c r="W31" s="260">
        <v>80</v>
      </c>
      <c r="X31" s="260">
        <v>77</v>
      </c>
      <c r="Y31" s="260">
        <v>74</v>
      </c>
      <c r="Z31" s="260">
        <v>70</v>
      </c>
      <c r="AA31" s="260"/>
      <c r="AB31" s="260"/>
      <c r="AC31" s="260"/>
      <c r="AD31" s="260"/>
      <c r="AE31" s="260">
        <v>95</v>
      </c>
      <c r="AF31" s="260">
        <v>91</v>
      </c>
      <c r="AG31" s="261">
        <v>87</v>
      </c>
      <c r="AI31" s="532"/>
      <c r="AJ31" s="260">
        <v>50</v>
      </c>
      <c r="AK31" s="260">
        <v>25</v>
      </c>
      <c r="AL31" s="260">
        <v>112</v>
      </c>
      <c r="AM31" s="260">
        <v>108</v>
      </c>
      <c r="AN31" s="260">
        <v>108</v>
      </c>
      <c r="AO31" s="260">
        <v>132</v>
      </c>
      <c r="AP31" s="260">
        <v>127</v>
      </c>
      <c r="AQ31" s="261">
        <v>123</v>
      </c>
    </row>
    <row r="32" spans="1:43" ht="15.75">
      <c r="A32" s="270"/>
      <c r="B32" s="522" t="s">
        <v>3758</v>
      </c>
      <c r="C32" s="522"/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T32" s="532"/>
      <c r="U32" s="260">
        <v>25</v>
      </c>
      <c r="V32" s="260">
        <v>25</v>
      </c>
      <c r="W32" s="260">
        <v>101</v>
      </c>
      <c r="X32" s="260">
        <v>97</v>
      </c>
      <c r="Y32" s="260">
        <v>93</v>
      </c>
      <c r="Z32" s="260">
        <v>88</v>
      </c>
      <c r="AA32" s="260">
        <v>111</v>
      </c>
      <c r="AB32" s="260">
        <v>107</v>
      </c>
      <c r="AC32" s="260">
        <v>103</v>
      </c>
      <c r="AD32" s="260">
        <v>97</v>
      </c>
      <c r="AE32" s="260">
        <v>112</v>
      </c>
      <c r="AF32" s="260">
        <v>108</v>
      </c>
      <c r="AG32" s="261">
        <v>104</v>
      </c>
      <c r="AI32" s="532"/>
      <c r="AJ32" s="260">
        <v>70</v>
      </c>
      <c r="AK32" s="260">
        <v>35</v>
      </c>
      <c r="AL32" s="260">
        <v>138</v>
      </c>
      <c r="AM32" s="260">
        <v>132</v>
      </c>
      <c r="AN32" s="260">
        <v>132</v>
      </c>
      <c r="AO32" s="260">
        <v>163</v>
      </c>
      <c r="AP32" s="260">
        <v>156</v>
      </c>
      <c r="AQ32" s="261">
        <v>152</v>
      </c>
    </row>
    <row r="33" spans="1:43" ht="15.75" thickBot="1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57"/>
      <c r="M33" s="257"/>
      <c r="N33" s="257"/>
      <c r="T33" s="532"/>
      <c r="U33" s="260">
        <v>35</v>
      </c>
      <c r="V33" s="260">
        <v>25</v>
      </c>
      <c r="W33" s="260">
        <v>125</v>
      </c>
      <c r="X33" s="260">
        <v>120</v>
      </c>
      <c r="Y33" s="260">
        <v>115</v>
      </c>
      <c r="Z33" s="260">
        <v>109</v>
      </c>
      <c r="AA33" s="260">
        <v>140</v>
      </c>
      <c r="AB33" s="260">
        <v>135</v>
      </c>
      <c r="AC33" s="260">
        <v>130</v>
      </c>
      <c r="AD33" s="260">
        <v>123</v>
      </c>
      <c r="AE33" s="260">
        <v>140</v>
      </c>
      <c r="AF33" s="260">
        <v>135</v>
      </c>
      <c r="AG33" s="261">
        <v>130</v>
      </c>
      <c r="AI33" s="532"/>
      <c r="AJ33" s="260">
        <v>95</v>
      </c>
      <c r="AK33" s="260">
        <v>50</v>
      </c>
      <c r="AL33" s="260">
        <v>164</v>
      </c>
      <c r="AM33" s="260">
        <v>157</v>
      </c>
      <c r="AN33" s="260">
        <v>157</v>
      </c>
      <c r="AO33" s="260">
        <v>193</v>
      </c>
      <c r="AP33" s="260">
        <v>185</v>
      </c>
      <c r="AQ33" s="261">
        <v>179</v>
      </c>
    </row>
    <row r="34" spans="1:43">
      <c r="A34" s="270"/>
      <c r="B34" s="535" t="s">
        <v>3759</v>
      </c>
      <c r="C34" s="536"/>
      <c r="D34" s="536"/>
      <c r="E34" s="536"/>
      <c r="F34" s="536"/>
      <c r="G34" s="536"/>
      <c r="H34" s="536"/>
      <c r="I34" s="536"/>
      <c r="J34" s="536"/>
      <c r="K34" s="536" t="s">
        <v>3760</v>
      </c>
      <c r="L34" s="536"/>
      <c r="M34" s="536"/>
      <c r="N34" s="536"/>
      <c r="O34" s="536"/>
      <c r="P34" s="537" t="s">
        <v>3761</v>
      </c>
      <c r="Q34" s="537"/>
      <c r="R34" s="538"/>
      <c r="T34" s="532"/>
      <c r="U34" s="260">
        <v>50</v>
      </c>
      <c r="V34" s="260">
        <v>25</v>
      </c>
      <c r="W34" s="260">
        <v>152</v>
      </c>
      <c r="X34" s="260">
        <v>146</v>
      </c>
      <c r="Y34" s="260">
        <v>140</v>
      </c>
      <c r="Z34" s="260">
        <v>133</v>
      </c>
      <c r="AA34" s="260">
        <v>172</v>
      </c>
      <c r="AB34" s="260">
        <v>165</v>
      </c>
      <c r="AC34" s="260">
        <v>158</v>
      </c>
      <c r="AD34" s="260">
        <v>150</v>
      </c>
      <c r="AE34" s="260">
        <v>171</v>
      </c>
      <c r="AF34" s="260">
        <v>164</v>
      </c>
      <c r="AG34" s="261">
        <v>157</v>
      </c>
      <c r="AI34" s="532"/>
      <c r="AJ34" s="260">
        <v>120</v>
      </c>
      <c r="AK34" s="260">
        <v>70</v>
      </c>
      <c r="AL34" s="260">
        <v>186</v>
      </c>
      <c r="AM34" s="260">
        <v>179</v>
      </c>
      <c r="AN34" s="260">
        <v>179</v>
      </c>
      <c r="AO34" s="260">
        <v>220</v>
      </c>
      <c r="AP34" s="260">
        <v>211</v>
      </c>
      <c r="AQ34" s="261">
        <v>205</v>
      </c>
    </row>
    <row r="35" spans="1:43">
      <c r="A35" s="270"/>
      <c r="B35" s="518" t="s">
        <v>261</v>
      </c>
      <c r="C35" s="519"/>
      <c r="D35" s="519"/>
      <c r="E35" s="519" t="s">
        <v>263</v>
      </c>
      <c r="F35" s="519"/>
      <c r="G35" s="519"/>
      <c r="H35" s="519" t="s">
        <v>262</v>
      </c>
      <c r="I35" s="519"/>
      <c r="J35" s="519"/>
      <c r="K35" s="519" t="s">
        <v>264</v>
      </c>
      <c r="L35" s="519"/>
      <c r="M35" s="519"/>
      <c r="N35" s="519"/>
      <c r="O35" s="519"/>
      <c r="P35" s="539"/>
      <c r="Q35" s="539"/>
      <c r="R35" s="540"/>
      <c r="T35" s="532"/>
      <c r="U35" s="260">
        <v>70</v>
      </c>
      <c r="V35" s="260">
        <v>35</v>
      </c>
      <c r="W35" s="260">
        <v>194</v>
      </c>
      <c r="X35" s="260">
        <v>184</v>
      </c>
      <c r="Y35" s="260">
        <v>180</v>
      </c>
      <c r="Z35" s="260">
        <v>170</v>
      </c>
      <c r="AA35" s="260">
        <v>224</v>
      </c>
      <c r="AB35" s="260">
        <v>215</v>
      </c>
      <c r="AC35" s="260">
        <v>206</v>
      </c>
      <c r="AD35" s="260">
        <v>196</v>
      </c>
      <c r="AE35" s="260">
        <v>219</v>
      </c>
      <c r="AF35" s="260">
        <v>211</v>
      </c>
      <c r="AG35" s="261">
        <v>203</v>
      </c>
      <c r="AI35" s="532"/>
      <c r="AJ35" s="260">
        <v>150</v>
      </c>
      <c r="AK35" s="260">
        <v>70</v>
      </c>
      <c r="AL35" s="260">
        <v>210</v>
      </c>
      <c r="AM35" s="260">
        <v>202</v>
      </c>
      <c r="AN35" s="260">
        <v>202</v>
      </c>
      <c r="AO35" s="260">
        <v>249</v>
      </c>
      <c r="AP35" s="260">
        <v>239</v>
      </c>
      <c r="AQ35" s="261">
        <v>232</v>
      </c>
    </row>
    <row r="36" spans="1:43" ht="15.75">
      <c r="A36" s="270"/>
      <c r="B36" s="518" t="s">
        <v>3762</v>
      </c>
      <c r="C36" s="519"/>
      <c r="D36" s="519"/>
      <c r="E36" s="519" t="s">
        <v>3763</v>
      </c>
      <c r="F36" s="519"/>
      <c r="G36" s="519"/>
      <c r="H36" s="515" t="s">
        <v>269</v>
      </c>
      <c r="I36" s="516"/>
      <c r="J36" s="517"/>
      <c r="K36" s="529" t="s">
        <v>3764</v>
      </c>
      <c r="L36" s="516"/>
      <c r="M36" s="516"/>
      <c r="N36" s="516"/>
      <c r="O36" s="517"/>
      <c r="P36" s="523">
        <v>50</v>
      </c>
      <c r="Q36" s="524"/>
      <c r="R36" s="525"/>
      <c r="T36" s="532"/>
      <c r="U36" s="260">
        <v>95</v>
      </c>
      <c r="V36" s="260">
        <v>50</v>
      </c>
      <c r="W36" s="260">
        <v>236</v>
      </c>
      <c r="X36" s="260">
        <v>227</v>
      </c>
      <c r="Y36" s="260">
        <v>218</v>
      </c>
      <c r="Z36" s="260">
        <v>207</v>
      </c>
      <c r="AA36" s="260">
        <v>275</v>
      </c>
      <c r="AB36" s="260">
        <v>264</v>
      </c>
      <c r="AC36" s="260">
        <v>253</v>
      </c>
      <c r="AD36" s="260">
        <v>240</v>
      </c>
      <c r="AE36" s="260">
        <v>267</v>
      </c>
      <c r="AF36" s="260">
        <v>257</v>
      </c>
      <c r="AG36" s="261">
        <v>247</v>
      </c>
      <c r="AI36" s="532"/>
      <c r="AJ36" s="260">
        <v>185</v>
      </c>
      <c r="AK36" s="260">
        <v>95</v>
      </c>
      <c r="AL36" s="260">
        <v>236</v>
      </c>
      <c r="AM36" s="260">
        <v>227</v>
      </c>
      <c r="AN36" s="260">
        <v>227</v>
      </c>
      <c r="AO36" s="260">
        <v>279</v>
      </c>
      <c r="AP36" s="260">
        <v>268</v>
      </c>
      <c r="AQ36" s="261">
        <v>259</v>
      </c>
    </row>
    <row r="37" spans="1:43" ht="15.75">
      <c r="A37" s="270"/>
      <c r="B37" s="518" t="s">
        <v>3765</v>
      </c>
      <c r="C37" s="519"/>
      <c r="D37" s="519"/>
      <c r="E37" s="519" t="s">
        <v>3766</v>
      </c>
      <c r="F37" s="519"/>
      <c r="G37" s="519"/>
      <c r="H37" s="519" t="s">
        <v>3764</v>
      </c>
      <c r="I37" s="519"/>
      <c r="J37" s="519"/>
      <c r="K37" s="529" t="s">
        <v>270</v>
      </c>
      <c r="L37" s="516"/>
      <c r="M37" s="516"/>
      <c r="N37" s="516"/>
      <c r="O37" s="517"/>
      <c r="P37" s="523">
        <v>70</v>
      </c>
      <c r="Q37" s="524"/>
      <c r="R37" s="525"/>
      <c r="T37" s="532"/>
      <c r="U37" s="260">
        <v>120</v>
      </c>
      <c r="V37" s="260">
        <v>70</v>
      </c>
      <c r="W37" s="260">
        <v>274</v>
      </c>
      <c r="X37" s="260">
        <v>263</v>
      </c>
      <c r="Y37" s="260">
        <v>252</v>
      </c>
      <c r="Z37" s="260">
        <v>239</v>
      </c>
      <c r="AA37" s="260">
        <v>320</v>
      </c>
      <c r="AB37" s="260">
        <v>308</v>
      </c>
      <c r="AC37" s="260">
        <v>290</v>
      </c>
      <c r="AD37" s="260">
        <v>280</v>
      </c>
      <c r="AE37" s="260">
        <v>312</v>
      </c>
      <c r="AF37" s="260">
        <v>300</v>
      </c>
      <c r="AG37" s="261">
        <v>288</v>
      </c>
      <c r="AI37" s="532"/>
      <c r="AJ37" s="260">
        <v>240</v>
      </c>
      <c r="AK37" s="260">
        <v>120</v>
      </c>
      <c r="AL37" s="260">
        <v>272</v>
      </c>
      <c r="AM37" s="260">
        <v>261</v>
      </c>
      <c r="AN37" s="260">
        <v>261</v>
      </c>
      <c r="AO37" s="260">
        <v>322</v>
      </c>
      <c r="AP37" s="260">
        <v>309</v>
      </c>
      <c r="AQ37" s="261">
        <v>299</v>
      </c>
    </row>
    <row r="38" spans="1:43" ht="16.5" thickBot="1">
      <c r="A38" s="270"/>
      <c r="B38" s="518" t="s">
        <v>3767</v>
      </c>
      <c r="C38" s="519"/>
      <c r="D38" s="519"/>
      <c r="E38" s="519" t="s">
        <v>266</v>
      </c>
      <c r="F38" s="519"/>
      <c r="G38" s="519"/>
      <c r="H38" s="519" t="s">
        <v>267</v>
      </c>
      <c r="I38" s="519"/>
      <c r="J38" s="519"/>
      <c r="K38" s="529" t="s">
        <v>271</v>
      </c>
      <c r="L38" s="516"/>
      <c r="M38" s="516"/>
      <c r="N38" s="516"/>
      <c r="O38" s="517"/>
      <c r="P38" s="523">
        <v>80</v>
      </c>
      <c r="Q38" s="524"/>
      <c r="R38" s="525"/>
      <c r="T38" s="532"/>
      <c r="U38" s="260">
        <v>150</v>
      </c>
      <c r="V38" s="260">
        <v>70</v>
      </c>
      <c r="W38" s="260">
        <v>316</v>
      </c>
      <c r="X38" s="260">
        <v>304</v>
      </c>
      <c r="Y38" s="260">
        <v>292</v>
      </c>
      <c r="Z38" s="260">
        <v>277</v>
      </c>
      <c r="AA38" s="260">
        <v>372</v>
      </c>
      <c r="AB38" s="260">
        <v>358</v>
      </c>
      <c r="AC38" s="260">
        <v>344</v>
      </c>
      <c r="AD38" s="260">
        <v>326</v>
      </c>
      <c r="AE38" s="260">
        <v>360</v>
      </c>
      <c r="AF38" s="260">
        <v>346</v>
      </c>
      <c r="AG38" s="261">
        <v>332</v>
      </c>
      <c r="AI38" s="533"/>
      <c r="AJ38" s="264">
        <v>300</v>
      </c>
      <c r="AK38" s="264">
        <v>150</v>
      </c>
      <c r="AL38" s="264">
        <v>308</v>
      </c>
      <c r="AM38" s="264">
        <v>296</v>
      </c>
      <c r="AN38" s="264">
        <v>296</v>
      </c>
      <c r="AO38" s="264">
        <v>364</v>
      </c>
      <c r="AP38" s="264">
        <v>349</v>
      </c>
      <c r="AQ38" s="265">
        <v>339</v>
      </c>
    </row>
    <row r="39" spans="1:43" ht="16.5" thickBot="1">
      <c r="A39" s="270"/>
      <c r="B39" s="520">
        <v>240</v>
      </c>
      <c r="C39" s="521"/>
      <c r="D39" s="521"/>
      <c r="E39" s="521" t="s">
        <v>265</v>
      </c>
      <c r="F39" s="521"/>
      <c r="G39" s="521"/>
      <c r="H39" s="512" t="s">
        <v>268</v>
      </c>
      <c r="I39" s="513"/>
      <c r="J39" s="514"/>
      <c r="K39" s="512">
        <v>240</v>
      </c>
      <c r="L39" s="513"/>
      <c r="M39" s="513"/>
      <c r="N39" s="513"/>
      <c r="O39" s="514"/>
      <c r="P39" s="526">
        <v>100</v>
      </c>
      <c r="Q39" s="527"/>
      <c r="R39" s="528"/>
      <c r="T39" s="532"/>
      <c r="U39" s="260">
        <v>185</v>
      </c>
      <c r="V39" s="260">
        <v>95</v>
      </c>
      <c r="W39" s="260">
        <v>361</v>
      </c>
      <c r="X39" s="260">
        <v>347</v>
      </c>
      <c r="Y39" s="260">
        <v>333</v>
      </c>
      <c r="Z39" s="260">
        <v>316</v>
      </c>
      <c r="AA39" s="260">
        <v>430</v>
      </c>
      <c r="AB39" s="260">
        <v>413</v>
      </c>
      <c r="AC39" s="260">
        <v>396</v>
      </c>
      <c r="AD39" s="260">
        <v>376</v>
      </c>
      <c r="AE39" s="260">
        <v>413</v>
      </c>
      <c r="AF39" s="260">
        <v>397</v>
      </c>
      <c r="AG39" s="261">
        <v>381</v>
      </c>
    </row>
    <row r="40" spans="1:43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57"/>
      <c r="M40" s="257"/>
      <c r="N40" s="257"/>
      <c r="T40" s="532"/>
      <c r="U40" s="260">
        <v>240</v>
      </c>
      <c r="V40" s="260">
        <v>120</v>
      </c>
      <c r="W40" s="260">
        <v>425</v>
      </c>
      <c r="X40" s="260">
        <v>409</v>
      </c>
      <c r="Y40" s="260">
        <v>393</v>
      </c>
      <c r="Z40" s="260">
        <v>372</v>
      </c>
      <c r="AA40" s="260">
        <v>512</v>
      </c>
      <c r="AB40" s="260">
        <v>492</v>
      </c>
      <c r="AC40" s="260">
        <v>472</v>
      </c>
      <c r="AD40" s="260">
        <v>448</v>
      </c>
      <c r="AE40" s="260">
        <v>489</v>
      </c>
      <c r="AF40" s="260">
        <v>470</v>
      </c>
      <c r="AG40" s="261">
        <v>451</v>
      </c>
    </row>
    <row r="41" spans="1:43" ht="15.75">
      <c r="A41" s="270"/>
      <c r="B41" s="522" t="s">
        <v>3768</v>
      </c>
      <c r="C41" s="522"/>
      <c r="D41" s="522"/>
      <c r="E41" s="522"/>
      <c r="F41" s="522"/>
      <c r="G41" s="522"/>
      <c r="H41" s="522"/>
      <c r="I41" s="270"/>
      <c r="J41" s="270"/>
      <c r="K41" s="270"/>
      <c r="L41" s="257"/>
      <c r="M41" s="257"/>
      <c r="N41" s="257"/>
      <c r="T41" s="532"/>
      <c r="U41" s="260">
        <v>300</v>
      </c>
      <c r="V41" s="260">
        <v>150</v>
      </c>
      <c r="W41" s="260">
        <v>490</v>
      </c>
      <c r="X41" s="260">
        <v>471</v>
      </c>
      <c r="Y41" s="260">
        <v>452</v>
      </c>
      <c r="Z41" s="260">
        <v>429</v>
      </c>
      <c r="AA41" s="260">
        <v>594</v>
      </c>
      <c r="AB41" s="260">
        <v>571</v>
      </c>
      <c r="AC41" s="260">
        <v>548</v>
      </c>
      <c r="AD41" s="260">
        <v>520</v>
      </c>
      <c r="AE41" s="260">
        <v>565</v>
      </c>
      <c r="AF41" s="260">
        <v>543</v>
      </c>
      <c r="AG41" s="261">
        <v>521</v>
      </c>
    </row>
    <row r="42" spans="1:43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57"/>
      <c r="M42" s="257"/>
      <c r="N42" s="257"/>
      <c r="T42" s="532"/>
      <c r="U42" s="260">
        <v>400</v>
      </c>
      <c r="V42" s="260"/>
      <c r="W42" s="260"/>
      <c r="X42" s="260"/>
      <c r="Y42" s="260"/>
      <c r="Z42" s="260"/>
      <c r="AA42" s="260">
        <v>722</v>
      </c>
      <c r="AB42" s="260">
        <v>694</v>
      </c>
      <c r="AC42" s="260">
        <v>666</v>
      </c>
      <c r="AD42" s="260">
        <v>632</v>
      </c>
      <c r="AE42" s="260"/>
      <c r="AF42" s="260"/>
      <c r="AG42" s="261"/>
    </row>
    <row r="43" spans="1:43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57"/>
      <c r="M43" s="257"/>
      <c r="N43" s="257"/>
      <c r="T43" s="532"/>
      <c r="U43" s="260">
        <v>500</v>
      </c>
      <c r="V43" s="260"/>
      <c r="W43" s="260"/>
      <c r="X43" s="260"/>
      <c r="Y43" s="260"/>
      <c r="Z43" s="260"/>
      <c r="AA43" s="260">
        <v>838</v>
      </c>
      <c r="AB43" s="260">
        <v>806</v>
      </c>
      <c r="AC43" s="260">
        <v>774</v>
      </c>
      <c r="AD43" s="260">
        <v>733</v>
      </c>
      <c r="AE43" s="260"/>
      <c r="AF43" s="260"/>
      <c r="AG43" s="261"/>
    </row>
    <row r="44" spans="1:43" ht="15.75" thickBot="1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57"/>
      <c r="M44" s="257"/>
      <c r="N44" s="257"/>
      <c r="T44" s="533"/>
      <c r="U44" s="264">
        <v>630</v>
      </c>
      <c r="V44" s="264"/>
      <c r="W44" s="264"/>
      <c r="X44" s="264"/>
      <c r="Y44" s="264"/>
      <c r="Z44" s="264"/>
      <c r="AA44" s="264">
        <v>980</v>
      </c>
      <c r="AB44" s="264">
        <v>942</v>
      </c>
      <c r="AC44" s="264">
        <v>904</v>
      </c>
      <c r="AD44" s="264">
        <v>857</v>
      </c>
      <c r="AE44" s="264"/>
      <c r="AF44" s="264"/>
      <c r="AG44" s="265"/>
    </row>
    <row r="45" spans="1:43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57"/>
      <c r="M45" s="257"/>
      <c r="N45" s="257"/>
      <c r="T45" s="271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</row>
    <row r="46" spans="1:43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57"/>
      <c r="M46" s="257"/>
      <c r="N46" s="257"/>
    </row>
    <row r="47" spans="1:43" ht="15.75">
      <c r="A47" s="270"/>
      <c r="B47" s="511" t="s">
        <v>3769</v>
      </c>
      <c r="C47" s="511"/>
      <c r="D47" s="511"/>
      <c r="E47" s="511"/>
      <c r="F47" s="511"/>
      <c r="G47" s="511"/>
      <c r="H47" s="270"/>
      <c r="I47" s="270"/>
      <c r="J47" s="270"/>
      <c r="K47" s="270"/>
      <c r="L47" s="257"/>
      <c r="M47" s="257"/>
      <c r="N47" s="257"/>
      <c r="T47" s="522"/>
      <c r="U47" s="522"/>
      <c r="V47" s="522"/>
      <c r="W47" s="522"/>
      <c r="X47" s="522"/>
      <c r="Y47" s="522"/>
      <c r="Z47" s="522"/>
      <c r="AA47" s="522"/>
      <c r="AB47" s="522"/>
      <c r="AC47" s="272"/>
      <c r="AD47" s="272"/>
      <c r="AE47" s="272"/>
      <c r="AF47" s="272"/>
      <c r="AG47" s="272"/>
    </row>
    <row r="48" spans="1:43">
      <c r="A48" s="270"/>
      <c r="B48" s="273" t="s">
        <v>3770</v>
      </c>
      <c r="C48" s="273" t="s">
        <v>3771</v>
      </c>
      <c r="D48" s="273" t="s">
        <v>3772</v>
      </c>
      <c r="E48" s="273" t="s">
        <v>3773</v>
      </c>
      <c r="F48" s="273" t="s">
        <v>3774</v>
      </c>
      <c r="G48" s="273" t="s">
        <v>3775</v>
      </c>
      <c r="H48" s="270"/>
      <c r="I48" s="270"/>
      <c r="J48" s="270"/>
      <c r="K48" s="270"/>
      <c r="L48" s="257"/>
      <c r="M48" s="257"/>
      <c r="N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</row>
    <row r="49" spans="1:33">
      <c r="A49" s="270"/>
      <c r="B49" s="511" t="s">
        <v>533</v>
      </c>
      <c r="C49" s="274">
        <v>1</v>
      </c>
      <c r="D49" s="273">
        <v>5.7</v>
      </c>
      <c r="E49" s="275">
        <f t="shared" ref="E49:E62" si="0">D49*1.25</f>
        <v>7.125</v>
      </c>
      <c r="F49" s="275">
        <f t="shared" ref="F49:F62" si="1">D49*1.2</f>
        <v>6.84</v>
      </c>
      <c r="G49" s="276" t="s">
        <v>538</v>
      </c>
      <c r="H49" s="270"/>
      <c r="I49" s="270"/>
      <c r="J49" s="270"/>
      <c r="K49" s="270"/>
      <c r="L49" s="257"/>
      <c r="M49" s="257"/>
      <c r="N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</row>
    <row r="50" spans="1:33">
      <c r="A50" s="270"/>
      <c r="B50" s="511"/>
      <c r="C50" s="274">
        <v>1.5</v>
      </c>
      <c r="D50" s="273">
        <v>8.5</v>
      </c>
      <c r="E50" s="275">
        <f t="shared" si="0"/>
        <v>10.625</v>
      </c>
      <c r="F50" s="275">
        <f t="shared" si="1"/>
        <v>10.199999999999999</v>
      </c>
      <c r="G50" s="276" t="s">
        <v>538</v>
      </c>
      <c r="H50" s="270"/>
      <c r="I50" s="270"/>
      <c r="J50" s="270"/>
      <c r="K50" s="270"/>
      <c r="L50" s="257"/>
      <c r="M50" s="257"/>
      <c r="N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</row>
    <row r="51" spans="1:33">
      <c r="A51" s="270"/>
      <c r="B51" s="511"/>
      <c r="C51" s="274">
        <v>2</v>
      </c>
      <c r="D51" s="273">
        <v>11</v>
      </c>
      <c r="E51" s="275">
        <f t="shared" si="0"/>
        <v>13.75</v>
      </c>
      <c r="F51" s="275">
        <f t="shared" si="1"/>
        <v>13.2</v>
      </c>
      <c r="G51" s="276" t="s">
        <v>538</v>
      </c>
      <c r="H51" s="270"/>
      <c r="I51" s="270"/>
      <c r="J51" s="270"/>
      <c r="K51" s="270"/>
      <c r="L51" s="257"/>
      <c r="M51" s="257"/>
      <c r="N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</row>
    <row r="52" spans="1:33">
      <c r="A52" s="270"/>
      <c r="B52" s="511"/>
      <c r="C52" s="274">
        <v>3</v>
      </c>
      <c r="D52" s="273">
        <v>15</v>
      </c>
      <c r="E52" s="275">
        <f t="shared" si="0"/>
        <v>18.75</v>
      </c>
      <c r="F52" s="275">
        <f t="shared" si="1"/>
        <v>18</v>
      </c>
      <c r="G52" s="276" t="s">
        <v>538</v>
      </c>
      <c r="H52" s="270"/>
      <c r="I52" s="270"/>
      <c r="J52" s="270"/>
      <c r="K52" s="270"/>
      <c r="L52" s="257"/>
      <c r="M52" s="257"/>
      <c r="N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</row>
    <row r="53" spans="1:33">
      <c r="A53" s="270"/>
      <c r="B53" s="511"/>
      <c r="C53" s="274">
        <v>5</v>
      </c>
      <c r="D53" s="273">
        <v>25</v>
      </c>
      <c r="E53" s="275">
        <f t="shared" si="0"/>
        <v>31.25</v>
      </c>
      <c r="F53" s="275">
        <f t="shared" si="1"/>
        <v>30</v>
      </c>
      <c r="G53" s="276" t="s">
        <v>538</v>
      </c>
      <c r="H53" s="270"/>
      <c r="I53" s="270"/>
      <c r="J53" s="270"/>
      <c r="K53" s="270"/>
      <c r="L53" s="257"/>
      <c r="M53" s="257"/>
      <c r="N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</row>
    <row r="54" spans="1:33">
      <c r="A54" s="270"/>
      <c r="B54" s="511" t="s">
        <v>534</v>
      </c>
      <c r="C54" s="274">
        <v>8</v>
      </c>
      <c r="D54" s="273">
        <v>12.9</v>
      </c>
      <c r="E54" s="275">
        <f t="shared" si="0"/>
        <v>16.125</v>
      </c>
      <c r="F54" s="275">
        <f t="shared" si="1"/>
        <v>15.48</v>
      </c>
      <c r="G54" s="276" t="s">
        <v>545</v>
      </c>
      <c r="H54" s="270"/>
      <c r="I54" s="270"/>
      <c r="J54" s="270"/>
      <c r="K54" s="270"/>
      <c r="L54" s="257"/>
      <c r="M54" s="257"/>
      <c r="N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</row>
    <row r="55" spans="1:33">
      <c r="A55" s="270"/>
      <c r="B55" s="511"/>
      <c r="C55" s="274">
        <v>10</v>
      </c>
      <c r="D55" s="273">
        <v>16.100000000000001</v>
      </c>
      <c r="E55" s="275">
        <f t="shared" si="0"/>
        <v>20.125</v>
      </c>
      <c r="F55" s="275">
        <f t="shared" si="1"/>
        <v>19.32</v>
      </c>
      <c r="G55" s="276" t="s">
        <v>545</v>
      </c>
      <c r="H55" s="270"/>
      <c r="I55" s="270"/>
      <c r="J55" s="270"/>
      <c r="K55" s="270"/>
      <c r="L55" s="257"/>
      <c r="M55" s="257"/>
      <c r="N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</row>
    <row r="56" spans="1:33">
      <c r="A56" s="270"/>
      <c r="B56" s="511"/>
      <c r="C56" s="274">
        <v>12</v>
      </c>
      <c r="D56" s="273">
        <v>19.3</v>
      </c>
      <c r="E56" s="275">
        <f t="shared" si="0"/>
        <v>24.125</v>
      </c>
      <c r="F56" s="275">
        <f t="shared" si="1"/>
        <v>23.16</v>
      </c>
      <c r="G56" s="276" t="s">
        <v>545</v>
      </c>
      <c r="H56" s="270"/>
      <c r="I56" s="270"/>
      <c r="J56" s="270"/>
      <c r="K56" s="270"/>
      <c r="L56" s="257"/>
      <c r="M56" s="257"/>
      <c r="N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</row>
    <row r="57" spans="1:33">
      <c r="A57" s="270"/>
      <c r="B57" s="511"/>
      <c r="C57" s="274">
        <v>15</v>
      </c>
      <c r="D57" s="273">
        <v>24.2</v>
      </c>
      <c r="E57" s="275">
        <f t="shared" si="0"/>
        <v>30.25</v>
      </c>
      <c r="F57" s="275">
        <f t="shared" si="1"/>
        <v>29.04</v>
      </c>
      <c r="G57" s="276" t="s">
        <v>545</v>
      </c>
      <c r="H57" s="270"/>
      <c r="I57" s="270"/>
      <c r="J57" s="270"/>
      <c r="K57" s="270"/>
      <c r="L57" s="257"/>
      <c r="M57" s="257"/>
      <c r="N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</row>
    <row r="58" spans="1:33">
      <c r="A58" s="270"/>
      <c r="B58" s="511"/>
      <c r="C58" s="274">
        <v>20</v>
      </c>
      <c r="D58" s="273">
        <v>31</v>
      </c>
      <c r="E58" s="275">
        <f t="shared" si="0"/>
        <v>38.75</v>
      </c>
      <c r="F58" s="275">
        <f t="shared" si="1"/>
        <v>37.199999999999996</v>
      </c>
      <c r="G58" s="276" t="s">
        <v>546</v>
      </c>
      <c r="H58" s="270"/>
      <c r="I58" s="270"/>
      <c r="J58" s="270"/>
      <c r="K58" s="270"/>
      <c r="L58" s="257"/>
      <c r="M58" s="257"/>
      <c r="N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</row>
    <row r="59" spans="1:33">
      <c r="A59" s="270"/>
      <c r="B59" s="511"/>
      <c r="C59" s="274">
        <v>33</v>
      </c>
      <c r="D59" s="273">
        <v>52</v>
      </c>
      <c r="E59" s="275">
        <f t="shared" si="0"/>
        <v>65</v>
      </c>
      <c r="F59" s="275">
        <f t="shared" si="1"/>
        <v>62.4</v>
      </c>
      <c r="G59" s="276" t="s">
        <v>547</v>
      </c>
      <c r="H59" s="270"/>
      <c r="I59" s="270"/>
      <c r="J59" s="270"/>
      <c r="K59" s="270"/>
      <c r="L59" s="257"/>
      <c r="M59" s="257"/>
      <c r="N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</row>
    <row r="60" spans="1:33">
      <c r="A60" s="270"/>
      <c r="B60" s="273" t="s">
        <v>535</v>
      </c>
      <c r="C60" s="274">
        <v>40</v>
      </c>
      <c r="D60" s="273">
        <v>53</v>
      </c>
      <c r="E60" s="275">
        <f t="shared" si="0"/>
        <v>66.25</v>
      </c>
      <c r="F60" s="275">
        <f t="shared" si="1"/>
        <v>63.599999999999994</v>
      </c>
      <c r="G60" s="276" t="s">
        <v>547</v>
      </c>
      <c r="H60" s="270"/>
      <c r="I60" s="270"/>
      <c r="J60" s="270"/>
      <c r="K60" s="270"/>
      <c r="L60" s="257"/>
      <c r="M60" s="257"/>
      <c r="N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</row>
    <row r="61" spans="1:33">
      <c r="A61" s="270"/>
      <c r="B61" s="273" t="s">
        <v>536</v>
      </c>
      <c r="C61" s="274">
        <v>50</v>
      </c>
      <c r="D61" s="273">
        <v>56.7</v>
      </c>
      <c r="E61" s="275">
        <f t="shared" si="0"/>
        <v>70.875</v>
      </c>
      <c r="F61" s="275">
        <f t="shared" si="1"/>
        <v>68.040000000000006</v>
      </c>
      <c r="G61" s="276" t="s">
        <v>548</v>
      </c>
      <c r="H61" s="270"/>
      <c r="I61" s="270"/>
      <c r="J61" s="270"/>
      <c r="K61" s="270"/>
      <c r="L61" s="257"/>
      <c r="M61" s="257"/>
      <c r="N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</row>
    <row r="62" spans="1:33">
      <c r="A62" s="270"/>
      <c r="B62" s="273" t="s">
        <v>537</v>
      </c>
      <c r="C62" s="274">
        <v>60</v>
      </c>
      <c r="D62" s="273">
        <v>80</v>
      </c>
      <c r="E62" s="275">
        <f t="shared" si="0"/>
        <v>100</v>
      </c>
      <c r="F62" s="275">
        <f t="shared" si="1"/>
        <v>96</v>
      </c>
      <c r="G62" s="276" t="s">
        <v>549</v>
      </c>
      <c r="H62" s="270"/>
      <c r="I62" s="270"/>
      <c r="J62" s="270"/>
      <c r="K62" s="270"/>
      <c r="L62" s="257"/>
      <c r="M62" s="257"/>
      <c r="N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</row>
    <row r="63" spans="1:33">
      <c r="B63" s="511" t="s">
        <v>400</v>
      </c>
      <c r="C63" s="274">
        <v>100</v>
      </c>
      <c r="D63" s="277">
        <f>C63*1000/1.732/400</f>
        <v>144.34180138568129</v>
      </c>
      <c r="E63" s="275">
        <f t="shared" ref="E63:E70" si="2">D63*1.25</f>
        <v>180.42725173210161</v>
      </c>
      <c r="F63" s="275">
        <f t="shared" ref="F63:F70" si="3">D63*1.2</f>
        <v>173.21016166281754</v>
      </c>
      <c r="G63" s="276" t="s">
        <v>405</v>
      </c>
      <c r="H63" s="278"/>
      <c r="I63" s="278"/>
      <c r="J63" s="257"/>
      <c r="K63" s="257"/>
      <c r="L63" s="257"/>
      <c r="M63" s="257"/>
      <c r="N63" s="257"/>
      <c r="T63" s="271"/>
      <c r="U63" s="271"/>
      <c r="V63" s="271"/>
      <c r="W63" s="552"/>
      <c r="X63" s="552"/>
      <c r="Y63" s="552"/>
      <c r="Z63" s="552"/>
      <c r="AA63" s="552"/>
      <c r="AB63" s="552"/>
      <c r="AC63" s="271"/>
      <c r="AD63" s="271"/>
      <c r="AE63" s="552"/>
      <c r="AF63" s="552"/>
      <c r="AG63" s="552"/>
    </row>
    <row r="64" spans="1:33">
      <c r="B64" s="511"/>
      <c r="C64" s="274">
        <v>250</v>
      </c>
      <c r="D64" s="277">
        <f>C64*1000/1.732/400</f>
        <v>360.85450346420322</v>
      </c>
      <c r="E64" s="275">
        <f t="shared" si="2"/>
        <v>451.06812933025401</v>
      </c>
      <c r="F64" s="275">
        <f t="shared" si="3"/>
        <v>433.02540415704385</v>
      </c>
      <c r="G64" s="276" t="s">
        <v>402</v>
      </c>
      <c r="H64" s="270"/>
      <c r="I64" s="270"/>
      <c r="J64" s="257"/>
      <c r="K64" s="257"/>
      <c r="L64" s="257"/>
      <c r="M64" s="257"/>
      <c r="N64" s="257"/>
      <c r="O64" s="257"/>
      <c r="T64" s="271"/>
      <c r="U64" s="271"/>
      <c r="V64" s="271"/>
      <c r="W64" s="552"/>
      <c r="X64" s="552"/>
      <c r="Y64" s="552"/>
      <c r="Z64" s="552"/>
      <c r="AA64" s="552"/>
      <c r="AB64" s="552"/>
      <c r="AC64" s="271"/>
      <c r="AD64" s="271"/>
      <c r="AE64" s="271"/>
      <c r="AF64" s="271"/>
      <c r="AG64" s="271"/>
    </row>
    <row r="65" spans="2:33">
      <c r="B65" s="511"/>
      <c r="C65" s="274">
        <v>500</v>
      </c>
      <c r="D65" s="277">
        <f>C65*1000/1.732/400</f>
        <v>721.70900692840644</v>
      </c>
      <c r="E65" s="275">
        <f t="shared" si="2"/>
        <v>902.13625866050802</v>
      </c>
      <c r="F65" s="275">
        <f t="shared" si="3"/>
        <v>866.0508083140877</v>
      </c>
      <c r="G65" s="276" t="s">
        <v>540</v>
      </c>
      <c r="H65" s="270"/>
      <c r="I65" s="270"/>
      <c r="J65" s="257"/>
      <c r="K65" s="257"/>
      <c r="L65" s="257"/>
      <c r="M65" s="257"/>
      <c r="N65" s="257"/>
      <c r="O65" s="257"/>
      <c r="T65" s="552"/>
      <c r="U65" s="552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</row>
    <row r="66" spans="2:33">
      <c r="B66" s="511"/>
      <c r="C66" s="274">
        <v>630</v>
      </c>
      <c r="D66" s="277">
        <f>C66*1000/1.732/400</f>
        <v>909.35334872979217</v>
      </c>
      <c r="E66" s="275">
        <f t="shared" si="2"/>
        <v>1136.6916859122402</v>
      </c>
      <c r="F66" s="275">
        <f t="shared" si="3"/>
        <v>1091.2240184757507</v>
      </c>
      <c r="G66" s="276" t="s">
        <v>541</v>
      </c>
      <c r="H66" s="270"/>
      <c r="I66" s="270"/>
      <c r="J66" s="279"/>
      <c r="K66" s="257"/>
      <c r="L66" s="257"/>
      <c r="M66" s="257"/>
      <c r="N66" s="257"/>
      <c r="O66" s="257"/>
      <c r="T66" s="271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8"/>
    </row>
    <row r="67" spans="2:33">
      <c r="B67" s="511" t="s">
        <v>401</v>
      </c>
      <c r="C67" s="274">
        <v>100</v>
      </c>
      <c r="D67" s="277">
        <f>C67*1000/1.732/315</f>
        <v>183.2911763627699</v>
      </c>
      <c r="E67" s="275">
        <f t="shared" si="2"/>
        <v>229.11397045346237</v>
      </c>
      <c r="F67" s="275">
        <f t="shared" si="3"/>
        <v>219.94941163532388</v>
      </c>
      <c r="G67" s="276" t="s">
        <v>539</v>
      </c>
      <c r="H67" s="270"/>
      <c r="I67" s="270"/>
      <c r="J67" s="257"/>
      <c r="K67" s="257"/>
      <c r="L67" s="257"/>
      <c r="M67" s="257"/>
      <c r="N67" s="257"/>
      <c r="O67" s="257"/>
      <c r="T67" s="271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</row>
    <row r="68" spans="2:33">
      <c r="B68" s="511"/>
      <c r="C68" s="274">
        <v>250</v>
      </c>
      <c r="D68" s="277">
        <f>C68*1000/1.732/315</f>
        <v>458.22794090692474</v>
      </c>
      <c r="E68" s="275">
        <f t="shared" si="2"/>
        <v>572.78492613365597</v>
      </c>
      <c r="F68" s="275">
        <f t="shared" si="3"/>
        <v>549.87352908830962</v>
      </c>
      <c r="G68" s="276" t="s">
        <v>542</v>
      </c>
      <c r="H68" s="270"/>
      <c r="I68" s="270"/>
      <c r="J68" s="257"/>
      <c r="K68" s="257"/>
      <c r="L68" s="257"/>
      <c r="M68" s="257"/>
      <c r="N68" s="257"/>
      <c r="O68" s="257"/>
      <c r="T68" s="271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</row>
    <row r="69" spans="2:33">
      <c r="B69" s="511"/>
      <c r="C69" s="274">
        <v>500</v>
      </c>
      <c r="D69" s="277">
        <f>C69*1000/1.732/315</f>
        <v>916.45588181384949</v>
      </c>
      <c r="E69" s="275">
        <f t="shared" si="2"/>
        <v>1145.5698522673119</v>
      </c>
      <c r="F69" s="275">
        <f t="shared" si="3"/>
        <v>1099.7470581766192</v>
      </c>
      <c r="G69" s="276" t="s">
        <v>543</v>
      </c>
      <c r="H69" s="270"/>
      <c r="I69" s="270"/>
      <c r="J69" s="257"/>
      <c r="K69" s="257"/>
      <c r="L69" s="257"/>
      <c r="M69" s="257"/>
      <c r="N69" s="257"/>
      <c r="O69" s="257"/>
      <c r="T69" s="271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</row>
    <row r="70" spans="2:33">
      <c r="B70" s="511"/>
      <c r="C70" s="274">
        <v>630</v>
      </c>
      <c r="D70" s="277">
        <f>C70*1000/1.732/315</f>
        <v>1154.7344110854503</v>
      </c>
      <c r="E70" s="275">
        <f t="shared" si="2"/>
        <v>1443.4180138568129</v>
      </c>
      <c r="F70" s="275">
        <f t="shared" si="3"/>
        <v>1385.6812933025403</v>
      </c>
      <c r="G70" s="276" t="s">
        <v>544</v>
      </c>
      <c r="H70" s="270"/>
      <c r="I70" s="270"/>
      <c r="J70" s="257"/>
      <c r="K70" s="257"/>
      <c r="L70" s="257"/>
      <c r="M70" s="257"/>
      <c r="N70" s="257"/>
      <c r="O70" s="257"/>
      <c r="T70" s="271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</row>
    <row r="71" spans="2:33">
      <c r="B71" s="271"/>
      <c r="C71" s="270"/>
      <c r="D71" s="270"/>
      <c r="E71" s="270"/>
      <c r="F71" s="270"/>
      <c r="G71" s="270"/>
      <c r="H71" s="270"/>
      <c r="I71" s="270"/>
      <c r="J71" s="257"/>
      <c r="K71" s="257"/>
      <c r="L71" s="257"/>
      <c r="M71" s="257"/>
      <c r="N71" s="257"/>
      <c r="T71" s="271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</row>
    <row r="72" spans="2:33">
      <c r="B72" s="271"/>
      <c r="C72" s="270"/>
      <c r="D72" s="270"/>
      <c r="E72" s="270"/>
      <c r="F72" s="270"/>
      <c r="G72" s="270"/>
      <c r="H72" s="270"/>
      <c r="I72" s="270"/>
      <c r="J72" s="257"/>
      <c r="K72" s="257"/>
      <c r="L72" s="257"/>
      <c r="M72" s="257"/>
      <c r="N72" s="257"/>
      <c r="T72" s="271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</row>
    <row r="73" spans="2:33"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T73" s="271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</row>
    <row r="74" spans="2:33"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T74" s="271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</row>
    <row r="75" spans="2:33">
      <c r="T75" s="271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8"/>
    </row>
    <row r="76" spans="2:33">
      <c r="T76" s="271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</row>
    <row r="77" spans="2:33">
      <c r="T77" s="271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</row>
    <row r="78" spans="2:33">
      <c r="T78" s="271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</row>
    <row r="79" spans="2:33">
      <c r="T79" s="271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</row>
    <row r="80" spans="2:33">
      <c r="T80" s="271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</row>
    <row r="81" spans="20:33">
      <c r="T81" s="552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</row>
    <row r="82" spans="20:33">
      <c r="T82" s="552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</row>
    <row r="83" spans="20:33">
      <c r="T83" s="552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</row>
    <row r="84" spans="20:33">
      <c r="T84" s="552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</row>
    <row r="85" spans="20:33">
      <c r="T85" s="552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</row>
    <row r="86" spans="20:33">
      <c r="T86" s="552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</row>
    <row r="87" spans="20:33">
      <c r="T87" s="552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</row>
    <row r="88" spans="20:33">
      <c r="T88" s="552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</row>
    <row r="89" spans="20:33">
      <c r="T89" s="552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</row>
    <row r="90" spans="20:33">
      <c r="T90" s="552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</row>
    <row r="91" spans="20:33">
      <c r="T91" s="552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</row>
    <row r="92" spans="20:33">
      <c r="T92" s="552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</row>
    <row r="93" spans="20:33">
      <c r="T93" s="552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</row>
    <row r="94" spans="20:33">
      <c r="T94" s="552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</row>
    <row r="95" spans="20:33">
      <c r="T95" s="552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</row>
    <row r="96" spans="20:33">
      <c r="T96" s="257"/>
      <c r="U96" s="257"/>
      <c r="V96" s="257"/>
      <c r="W96" s="257"/>
      <c r="X96" s="257"/>
      <c r="Y96" s="257"/>
      <c r="Z96" s="257"/>
      <c r="AA96" s="257"/>
      <c r="AB96" s="257"/>
      <c r="AC96" s="257"/>
      <c r="AD96" s="257"/>
      <c r="AE96" s="257"/>
      <c r="AF96" s="257"/>
      <c r="AG96" s="257"/>
    </row>
    <row r="97" spans="20:33">
      <c r="T97" s="257"/>
      <c r="U97" s="257"/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G97" s="257"/>
    </row>
  </sheetData>
  <mergeCells count="78">
    <mergeCell ref="T65:U65"/>
    <mergeCell ref="T81:T95"/>
    <mergeCell ref="W63:Y63"/>
    <mergeCell ref="Z63:AB63"/>
    <mergeCell ref="W64:AB64"/>
    <mergeCell ref="T27:T44"/>
    <mergeCell ref="T47:AB47"/>
    <mergeCell ref="AE63:AG63"/>
    <mergeCell ref="T3:AG3"/>
    <mergeCell ref="T5:V5"/>
    <mergeCell ref="W5:Z5"/>
    <mergeCell ref="AA5:AD5"/>
    <mergeCell ref="AE5:AG5"/>
    <mergeCell ref="T6:V6"/>
    <mergeCell ref="W6:AG6"/>
    <mergeCell ref="T7:U7"/>
    <mergeCell ref="T8:T26"/>
    <mergeCell ref="B3:I3"/>
    <mergeCell ref="D5:G5"/>
    <mergeCell ref="B5:C5"/>
    <mergeCell ref="H5:I5"/>
    <mergeCell ref="B38:D38"/>
    <mergeCell ref="E36:G36"/>
    <mergeCell ref="E37:G37"/>
    <mergeCell ref="E38:G38"/>
    <mergeCell ref="H37:J37"/>
    <mergeCell ref="H38:J38"/>
    <mergeCell ref="AI24:AI38"/>
    <mergeCell ref="D6:F6"/>
    <mergeCell ref="B6:C8"/>
    <mergeCell ref="D7:I7"/>
    <mergeCell ref="AI3:AQ3"/>
    <mergeCell ref="AI5:AK5"/>
    <mergeCell ref="AL5:AN5"/>
    <mergeCell ref="AO5:AQ5"/>
    <mergeCell ref="AI6:AK6"/>
    <mergeCell ref="AL6:AQ6"/>
    <mergeCell ref="AI7:AJ7"/>
    <mergeCell ref="AI8:AI23"/>
    <mergeCell ref="K3:R3"/>
    <mergeCell ref="K5:L5"/>
    <mergeCell ref="M5:P5"/>
    <mergeCell ref="Q5:R5"/>
    <mergeCell ref="M6:O6"/>
    <mergeCell ref="M7:R7"/>
    <mergeCell ref="K9:K18"/>
    <mergeCell ref="K19:K28"/>
    <mergeCell ref="B35:D35"/>
    <mergeCell ref="E35:G35"/>
    <mergeCell ref="H35:J35"/>
    <mergeCell ref="B34:J34"/>
    <mergeCell ref="K34:O34"/>
    <mergeCell ref="K35:O35"/>
    <mergeCell ref="P34:R35"/>
    <mergeCell ref="B32:R32"/>
    <mergeCell ref="K6:L8"/>
    <mergeCell ref="B9:B18"/>
    <mergeCell ref="B19:B28"/>
    <mergeCell ref="K39:O39"/>
    <mergeCell ref="P36:R36"/>
    <mergeCell ref="P37:R37"/>
    <mergeCell ref="P38:R38"/>
    <mergeCell ref="P39:R39"/>
    <mergeCell ref="K36:O36"/>
    <mergeCell ref="K37:O37"/>
    <mergeCell ref="K38:O38"/>
    <mergeCell ref="B63:B66"/>
    <mergeCell ref="B67:B70"/>
    <mergeCell ref="B47:G47"/>
    <mergeCell ref="H39:J39"/>
    <mergeCell ref="H36:J36"/>
    <mergeCell ref="B36:D36"/>
    <mergeCell ref="B37:D37"/>
    <mergeCell ref="B39:D39"/>
    <mergeCell ref="B41:H41"/>
    <mergeCell ref="E39:G39"/>
    <mergeCell ref="B49:B53"/>
    <mergeCell ref="B54:B59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Z86"/>
  <sheetViews>
    <sheetView topLeftCell="A31" workbookViewId="0">
      <selection activeCell="M42" sqref="M42"/>
    </sheetView>
  </sheetViews>
  <sheetFormatPr defaultRowHeight="14.25"/>
  <cols>
    <col min="1" max="3" width="9" style="354"/>
    <col min="4" max="4" width="10.125" style="354" bestFit="1" customWidth="1"/>
    <col min="5" max="5" width="9.375" style="354" customWidth="1"/>
    <col min="6" max="6" width="11.625" style="354" customWidth="1"/>
    <col min="7" max="7" width="11.75" style="354" customWidth="1"/>
    <col min="8" max="12" width="9" style="354"/>
    <col min="13" max="13" width="14.625" style="354" bestFit="1" customWidth="1"/>
    <col min="14" max="14" width="15.125" style="354" bestFit="1" customWidth="1"/>
    <col min="15" max="15" width="13.625" style="354" bestFit="1" customWidth="1"/>
    <col min="16" max="16" width="12.75" style="354" customWidth="1"/>
    <col min="17" max="17" width="15.75" style="354" customWidth="1"/>
    <col min="18" max="18" width="12.5" style="354" customWidth="1"/>
    <col min="19" max="16384" width="9" style="354"/>
  </cols>
  <sheetData>
    <row r="1" spans="2:26">
      <c r="K1" s="362"/>
      <c r="L1" s="362"/>
      <c r="M1" s="362"/>
      <c r="N1" s="362"/>
    </row>
    <row r="2" spans="2:26" ht="15">
      <c r="B2" s="556" t="s">
        <v>3891</v>
      </c>
      <c r="C2" s="556"/>
      <c r="D2" s="556"/>
      <c r="E2" s="556"/>
      <c r="F2" s="556"/>
      <c r="G2" s="556"/>
      <c r="H2" s="556"/>
      <c r="I2" s="556"/>
      <c r="J2" s="556"/>
      <c r="K2" s="362"/>
      <c r="L2" s="362"/>
      <c r="M2" s="362"/>
      <c r="N2" s="362"/>
    </row>
    <row r="3" spans="2:26" ht="15" thickBot="1">
      <c r="K3" s="362"/>
      <c r="L3" s="362"/>
      <c r="M3" s="362"/>
      <c r="N3" s="362"/>
    </row>
    <row r="4" spans="2:26">
      <c r="B4" s="588" t="s">
        <v>3892</v>
      </c>
      <c r="C4" s="589"/>
      <c r="D4" s="591" t="s">
        <v>3893</v>
      </c>
      <c r="E4" s="591" t="s">
        <v>3894</v>
      </c>
      <c r="F4" s="591" t="s">
        <v>3895</v>
      </c>
      <c r="G4" s="591" t="s">
        <v>3896</v>
      </c>
      <c r="H4" s="589" t="s">
        <v>3897</v>
      </c>
      <c r="I4" s="589"/>
      <c r="J4" s="593"/>
      <c r="M4" s="595" t="s">
        <v>3898</v>
      </c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</row>
    <row r="5" spans="2:26" ht="15" thickBot="1">
      <c r="B5" s="576"/>
      <c r="C5" s="590"/>
      <c r="D5" s="592"/>
      <c r="E5" s="592"/>
      <c r="F5" s="592"/>
      <c r="G5" s="592"/>
      <c r="H5" s="590" t="s">
        <v>3899</v>
      </c>
      <c r="I5" s="590"/>
      <c r="J5" s="594"/>
    </row>
    <row r="6" spans="2:26" ht="15">
      <c r="B6" s="576"/>
      <c r="C6" s="590"/>
      <c r="D6" s="592"/>
      <c r="E6" s="592"/>
      <c r="F6" s="592"/>
      <c r="G6" s="592"/>
      <c r="H6" s="708">
        <v>0.8</v>
      </c>
      <c r="I6" s="708">
        <v>0.85</v>
      </c>
      <c r="J6" s="709">
        <v>0.9</v>
      </c>
      <c r="M6" s="557" t="s">
        <v>3900</v>
      </c>
      <c r="N6" s="558"/>
      <c r="O6" s="377">
        <v>6</v>
      </c>
      <c r="P6" s="377">
        <v>10</v>
      </c>
      <c r="Q6" s="377">
        <v>16</v>
      </c>
      <c r="R6" s="377">
        <v>25</v>
      </c>
      <c r="S6" s="377">
        <v>35</v>
      </c>
      <c r="T6" s="377">
        <v>50</v>
      </c>
      <c r="U6" s="377">
        <v>70</v>
      </c>
      <c r="V6" s="377">
        <v>95</v>
      </c>
      <c r="W6" s="377">
        <v>120</v>
      </c>
      <c r="X6" s="377">
        <v>150</v>
      </c>
      <c r="Y6" s="377">
        <v>185</v>
      </c>
      <c r="Z6" s="378">
        <v>240</v>
      </c>
    </row>
    <row r="7" spans="2:26" ht="15">
      <c r="B7" s="576" t="s">
        <v>3901</v>
      </c>
      <c r="C7" s="375">
        <v>16</v>
      </c>
      <c r="D7" s="375">
        <v>1.359</v>
      </c>
      <c r="E7" s="375">
        <v>0.13300000000000001</v>
      </c>
      <c r="F7" s="375"/>
      <c r="G7" s="375"/>
      <c r="H7" s="375">
        <v>0.02</v>
      </c>
      <c r="I7" s="375">
        <v>2.1000000000000001E-2</v>
      </c>
      <c r="J7" s="376">
        <v>2.1999999999999999E-2</v>
      </c>
      <c r="M7" s="379" t="s">
        <v>3902</v>
      </c>
      <c r="N7" s="292" t="s">
        <v>3903</v>
      </c>
      <c r="O7" s="559" t="s">
        <v>3904</v>
      </c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66"/>
    </row>
    <row r="8" spans="2:26" ht="15">
      <c r="B8" s="576"/>
      <c r="C8" s="375">
        <v>25</v>
      </c>
      <c r="D8" s="375">
        <v>0.87</v>
      </c>
      <c r="E8" s="375">
        <v>0.12</v>
      </c>
      <c r="F8" s="375">
        <v>2.3380000000000001</v>
      </c>
      <c r="G8" s="375">
        <v>2.165</v>
      </c>
      <c r="H8" s="375">
        <v>1.2999999999999999E-2</v>
      </c>
      <c r="I8" s="375">
        <v>1.4E-2</v>
      </c>
      <c r="J8" s="376">
        <v>1.4999999999999999E-2</v>
      </c>
      <c r="M8" s="379" t="s">
        <v>3905</v>
      </c>
      <c r="N8" s="292">
        <v>20</v>
      </c>
      <c r="O8" s="380" t="s">
        <v>247</v>
      </c>
      <c r="P8" s="380" t="s">
        <v>247</v>
      </c>
      <c r="Q8" s="292">
        <v>1.798</v>
      </c>
      <c r="R8" s="292">
        <v>1.151</v>
      </c>
      <c r="S8" s="292">
        <v>0.82199999999999995</v>
      </c>
      <c r="T8" s="292">
        <v>0.57499999999999996</v>
      </c>
      <c r="U8" s="292">
        <v>0.41099999999999998</v>
      </c>
      <c r="V8" s="292">
        <v>0.30299999999999999</v>
      </c>
      <c r="W8" s="292">
        <v>0.24</v>
      </c>
      <c r="X8" s="292">
        <v>0.192</v>
      </c>
      <c r="Y8" s="292">
        <v>0.156</v>
      </c>
      <c r="Z8" s="381">
        <v>0.121</v>
      </c>
    </row>
    <row r="9" spans="2:26" ht="15">
      <c r="B9" s="576"/>
      <c r="C9" s="375">
        <v>35</v>
      </c>
      <c r="D9" s="375">
        <v>0.622</v>
      </c>
      <c r="E9" s="375">
        <v>0.113</v>
      </c>
      <c r="F9" s="375">
        <v>2.7709999999999999</v>
      </c>
      <c r="G9" s="375">
        <v>2.7370000000000001</v>
      </c>
      <c r="H9" s="375">
        <v>0.01</v>
      </c>
      <c r="I9" s="375">
        <v>0.01</v>
      </c>
      <c r="J9" s="376">
        <v>1.0999999999999999E-2</v>
      </c>
      <c r="M9" s="379" t="s">
        <v>3906</v>
      </c>
      <c r="N9" s="292">
        <v>55</v>
      </c>
      <c r="O9" s="380" t="s">
        <v>247</v>
      </c>
      <c r="P9" s="380" t="s">
        <v>247</v>
      </c>
      <c r="Q9" s="292">
        <v>2.0539999999999998</v>
      </c>
      <c r="R9" s="292">
        <v>1.2849999999999999</v>
      </c>
      <c r="S9" s="292">
        <v>0.95</v>
      </c>
      <c r="T9" s="292">
        <v>0.66</v>
      </c>
      <c r="U9" s="292">
        <v>0.45800000000000002</v>
      </c>
      <c r="V9" s="292">
        <v>0.34300000000000003</v>
      </c>
      <c r="W9" s="292">
        <v>0.27100000000000002</v>
      </c>
      <c r="X9" s="292">
        <v>0.222</v>
      </c>
      <c r="Y9" s="292">
        <v>0.17899999999999999</v>
      </c>
      <c r="Z9" s="381">
        <v>0.13700000000000001</v>
      </c>
    </row>
    <row r="10" spans="2:26" ht="15">
      <c r="B10" s="576"/>
      <c r="C10" s="375">
        <v>50</v>
      </c>
      <c r="D10" s="375">
        <v>0.435</v>
      </c>
      <c r="E10" s="375">
        <v>0.107</v>
      </c>
      <c r="F10" s="375">
        <v>3.2909999999999999</v>
      </c>
      <c r="G10" s="375">
        <v>3.3260000000000001</v>
      </c>
      <c r="H10" s="375">
        <v>7.0000000000000001E-3</v>
      </c>
      <c r="I10" s="375">
        <v>7.0000000000000001E-3</v>
      </c>
      <c r="J10" s="376">
        <v>8.0000000000000002E-3</v>
      </c>
      <c r="M10" s="379" t="s">
        <v>3907</v>
      </c>
      <c r="N10" s="292">
        <v>55</v>
      </c>
      <c r="O10" s="380" t="s">
        <v>247</v>
      </c>
      <c r="P10" s="380" t="s">
        <v>247</v>
      </c>
      <c r="Q10" s="380" t="s">
        <v>247</v>
      </c>
      <c r="R10" s="380" t="s">
        <v>247</v>
      </c>
      <c r="S10" s="292">
        <v>0.93799999999999994</v>
      </c>
      <c r="T10" s="292">
        <v>0.67800000000000005</v>
      </c>
      <c r="U10" s="292">
        <v>0.48099999999999998</v>
      </c>
      <c r="V10" s="292">
        <v>0.34899999999999998</v>
      </c>
      <c r="W10" s="292">
        <v>0.28499999999999998</v>
      </c>
      <c r="X10" s="292">
        <v>0.221</v>
      </c>
      <c r="Y10" s="292">
        <v>0.18099999999999999</v>
      </c>
      <c r="Z10" s="381">
        <v>0.13800000000000001</v>
      </c>
    </row>
    <row r="11" spans="2:26" ht="15">
      <c r="B11" s="576"/>
      <c r="C11" s="375">
        <v>70</v>
      </c>
      <c r="D11" s="375">
        <v>0.31</v>
      </c>
      <c r="E11" s="375">
        <v>0.10100000000000001</v>
      </c>
      <c r="F11" s="375">
        <v>3.984</v>
      </c>
      <c r="G11" s="375">
        <v>4.07</v>
      </c>
      <c r="H11" s="375">
        <v>5.0000000000000001E-3</v>
      </c>
      <c r="I11" s="375">
        <v>6.0000000000000001E-3</v>
      </c>
      <c r="J11" s="376">
        <v>6.0000000000000001E-3</v>
      </c>
      <c r="M11" s="379" t="s">
        <v>3901</v>
      </c>
      <c r="N11" s="292">
        <v>20</v>
      </c>
      <c r="O11" s="292">
        <v>2.867</v>
      </c>
      <c r="P11" s="292">
        <v>1.754</v>
      </c>
      <c r="Q11" s="292">
        <v>1.097</v>
      </c>
      <c r="R11" s="292">
        <v>0.70199999999999996</v>
      </c>
      <c r="S11" s="292">
        <v>0.501</v>
      </c>
      <c r="T11" s="292">
        <v>0.35099999999999998</v>
      </c>
      <c r="U11" s="292">
        <v>0.251</v>
      </c>
      <c r="V11" s="292">
        <v>0.185</v>
      </c>
      <c r="W11" s="292">
        <v>0.14599999999999999</v>
      </c>
      <c r="X11" s="292">
        <v>0.11700000000000001</v>
      </c>
      <c r="Y11" s="292">
        <v>9.5000000000000001E-2</v>
      </c>
      <c r="Z11" s="381">
        <v>7.6999999999999999E-2</v>
      </c>
    </row>
    <row r="12" spans="2:26" ht="15">
      <c r="B12" s="576"/>
      <c r="C12" s="375">
        <v>95</v>
      </c>
      <c r="D12" s="375">
        <v>0.22900000000000001</v>
      </c>
      <c r="E12" s="375">
        <v>9.6000000000000002E-2</v>
      </c>
      <c r="F12" s="375">
        <v>4.7629999999999999</v>
      </c>
      <c r="G12" s="375">
        <v>4.9020000000000001</v>
      </c>
      <c r="H12" s="375">
        <v>4.0000000000000001E-3</v>
      </c>
      <c r="I12" s="375">
        <v>4.0000000000000001E-3</v>
      </c>
      <c r="J12" s="376">
        <v>4.0000000000000001E-3</v>
      </c>
      <c r="M12" s="379" t="s">
        <v>3908</v>
      </c>
      <c r="N12" s="292">
        <v>60</v>
      </c>
      <c r="O12" s="292">
        <v>3.4670000000000001</v>
      </c>
      <c r="P12" s="292">
        <v>2.04</v>
      </c>
      <c r="Q12" s="292">
        <v>1.248</v>
      </c>
      <c r="R12" s="292">
        <v>0.80500000000000005</v>
      </c>
      <c r="S12" s="292">
        <v>0.57899999999999996</v>
      </c>
      <c r="T12" s="292">
        <v>0.39800000000000002</v>
      </c>
      <c r="U12" s="292">
        <v>0.29099999999999998</v>
      </c>
      <c r="V12" s="292">
        <v>0.217</v>
      </c>
      <c r="W12" s="292">
        <v>0.17100000000000001</v>
      </c>
      <c r="X12" s="292">
        <v>0.13700000000000001</v>
      </c>
      <c r="Y12" s="292">
        <v>0.112</v>
      </c>
      <c r="Z12" s="381">
        <v>8.5999999999999993E-2</v>
      </c>
    </row>
    <row r="13" spans="2:26" ht="15">
      <c r="B13" s="576"/>
      <c r="C13" s="375">
        <v>120</v>
      </c>
      <c r="D13" s="375">
        <v>0.18099999999999999</v>
      </c>
      <c r="E13" s="375">
        <v>9.5000000000000001E-2</v>
      </c>
      <c r="F13" s="375">
        <v>5.3689999999999998</v>
      </c>
      <c r="G13" s="375">
        <v>5.7329999999999997</v>
      </c>
      <c r="H13" s="375">
        <v>4.0000000000000001E-3</v>
      </c>
      <c r="I13" s="375">
        <v>4.0000000000000001E-3</v>
      </c>
      <c r="J13" s="376">
        <v>4.0000000000000001E-3</v>
      </c>
      <c r="M13" s="379" t="s">
        <v>3909</v>
      </c>
      <c r="N13" s="292">
        <v>60</v>
      </c>
      <c r="O13" s="292">
        <v>3.3250000000000002</v>
      </c>
      <c r="P13" s="292">
        <v>2.0350000000000001</v>
      </c>
      <c r="Q13" s="292">
        <v>1.272</v>
      </c>
      <c r="R13" s="292">
        <v>0.81399999999999995</v>
      </c>
      <c r="S13" s="292">
        <v>0.58099999999999996</v>
      </c>
      <c r="T13" s="292">
        <v>0.40699999999999997</v>
      </c>
      <c r="U13" s="292">
        <v>0.29099999999999998</v>
      </c>
      <c r="V13" s="292">
        <v>0.214</v>
      </c>
      <c r="W13" s="292">
        <v>0.16900000000000001</v>
      </c>
      <c r="X13" s="292">
        <v>0.13600000000000001</v>
      </c>
      <c r="Y13" s="292">
        <v>0.11</v>
      </c>
      <c r="Z13" s="381">
        <v>8.5000000000000006E-2</v>
      </c>
    </row>
    <row r="14" spans="2:26" ht="15">
      <c r="B14" s="576"/>
      <c r="C14" s="375">
        <v>150</v>
      </c>
      <c r="D14" s="375">
        <v>0.14499999999999999</v>
      </c>
      <c r="E14" s="375">
        <v>9.2999999999999999E-2</v>
      </c>
      <c r="F14" s="375">
        <v>6.0620000000000003</v>
      </c>
      <c r="G14" s="375">
        <v>6.5640000000000001</v>
      </c>
      <c r="H14" s="375">
        <v>3.0000000000000001E-3</v>
      </c>
      <c r="I14" s="375">
        <v>3.0000000000000001E-3</v>
      </c>
      <c r="J14" s="376">
        <v>3.0000000000000001E-3</v>
      </c>
      <c r="M14" s="379" t="s">
        <v>3910</v>
      </c>
      <c r="N14" s="292">
        <v>80</v>
      </c>
      <c r="O14" s="292">
        <v>3.5539999999999998</v>
      </c>
      <c r="P14" s="292">
        <v>2.1749999999999998</v>
      </c>
      <c r="Q14" s="292">
        <v>1.359</v>
      </c>
      <c r="R14" s="292">
        <v>0.87</v>
      </c>
      <c r="S14" s="292">
        <v>0.622</v>
      </c>
      <c r="T14" s="292">
        <v>0.435</v>
      </c>
      <c r="U14" s="292">
        <v>0.31</v>
      </c>
      <c r="V14" s="292">
        <v>0.22900000000000001</v>
      </c>
      <c r="W14" s="292">
        <v>0.18099999999999999</v>
      </c>
      <c r="X14" s="292">
        <v>0.14499999999999999</v>
      </c>
      <c r="Y14" s="292">
        <v>0.11799999999999999</v>
      </c>
      <c r="Z14" s="381">
        <v>9.0999999999999998E-2</v>
      </c>
    </row>
    <row r="15" spans="2:26" ht="15">
      <c r="B15" s="576"/>
      <c r="C15" s="375">
        <v>185</v>
      </c>
      <c r="D15" s="375">
        <v>0.11799999999999999</v>
      </c>
      <c r="E15" s="375">
        <v>0.09</v>
      </c>
      <c r="F15" s="375">
        <v>6.8419999999999996</v>
      </c>
      <c r="G15" s="375">
        <v>7.4820000000000002</v>
      </c>
      <c r="H15" s="375">
        <v>3.0000000000000001E-3</v>
      </c>
      <c r="I15" s="375">
        <v>3.0000000000000001E-3</v>
      </c>
      <c r="J15" s="376">
        <v>3.0000000000000001E-3</v>
      </c>
      <c r="M15" s="379" t="s">
        <v>3902</v>
      </c>
      <c r="N15" s="292" t="s">
        <v>3911</v>
      </c>
      <c r="O15" s="559" t="s">
        <v>3912</v>
      </c>
      <c r="P15" s="559"/>
      <c r="Q15" s="559"/>
      <c r="R15" s="559"/>
      <c r="S15" s="559"/>
      <c r="T15" s="559"/>
      <c r="U15" s="559"/>
      <c r="V15" s="559"/>
      <c r="W15" s="559"/>
      <c r="X15" s="559"/>
      <c r="Y15" s="559"/>
      <c r="Z15" s="566"/>
    </row>
    <row r="16" spans="2:26" ht="15.75" thickBot="1">
      <c r="B16" s="577"/>
      <c r="C16" s="382">
        <v>240</v>
      </c>
      <c r="D16" s="382">
        <v>9.0999999999999998E-2</v>
      </c>
      <c r="E16" s="382">
        <v>8.6999999999999994E-2</v>
      </c>
      <c r="F16" s="382">
        <v>7.8810000000000002</v>
      </c>
      <c r="G16" s="382">
        <v>8.8160000000000007</v>
      </c>
      <c r="H16" s="382">
        <v>2E-3</v>
      </c>
      <c r="I16" s="382">
        <v>2E-3</v>
      </c>
      <c r="J16" s="383">
        <v>2E-3</v>
      </c>
      <c r="M16" s="553" t="s">
        <v>3913</v>
      </c>
      <c r="N16" s="292">
        <v>800</v>
      </c>
      <c r="O16" s="380" t="s">
        <v>247</v>
      </c>
      <c r="P16" s="380" t="s">
        <v>247</v>
      </c>
      <c r="Q16" s="292">
        <v>0.38100000000000001</v>
      </c>
      <c r="R16" s="292">
        <v>0.36699999999999999</v>
      </c>
      <c r="S16" s="292">
        <v>0.35699999999999998</v>
      </c>
      <c r="T16" s="292">
        <v>0.34499999999999997</v>
      </c>
      <c r="U16" s="292">
        <v>0.33500000000000002</v>
      </c>
      <c r="V16" s="292">
        <v>0.32200000000000001</v>
      </c>
      <c r="W16" s="292">
        <v>0.315</v>
      </c>
      <c r="X16" s="292">
        <v>0.307</v>
      </c>
      <c r="Y16" s="292">
        <v>0.30099999999999999</v>
      </c>
      <c r="Z16" s="381">
        <v>0.29299999999999998</v>
      </c>
    </row>
    <row r="17" spans="2:26" ht="15">
      <c r="B17" s="578" t="s">
        <v>3905</v>
      </c>
      <c r="C17" s="384">
        <v>16</v>
      </c>
      <c r="D17" s="384">
        <v>2.23</v>
      </c>
      <c r="E17" s="384">
        <v>0.13300000000000001</v>
      </c>
      <c r="F17" s="384"/>
      <c r="G17" s="384"/>
      <c r="H17" s="384">
        <v>3.2000000000000001E-2</v>
      </c>
      <c r="I17" s="384">
        <v>3.4000000000000002E-2</v>
      </c>
      <c r="J17" s="385">
        <v>3.5999999999999997E-2</v>
      </c>
      <c r="M17" s="553"/>
      <c r="N17" s="292">
        <v>1000</v>
      </c>
      <c r="O17" s="380" t="s">
        <v>247</v>
      </c>
      <c r="P17" s="380" t="s">
        <v>247</v>
      </c>
      <c r="Q17" s="292">
        <v>0.39</v>
      </c>
      <c r="R17" s="292">
        <v>0.376</v>
      </c>
      <c r="S17" s="292">
        <v>0.36599999999999999</v>
      </c>
      <c r="T17" s="292">
        <v>0.35499999999999998</v>
      </c>
      <c r="U17" s="292">
        <v>0.34399999999999997</v>
      </c>
      <c r="V17" s="292">
        <v>0.33500000000000002</v>
      </c>
      <c r="W17" s="292">
        <v>0.32700000000000001</v>
      </c>
      <c r="X17" s="292">
        <v>0.31900000000000001</v>
      </c>
      <c r="Y17" s="292">
        <v>0.313</v>
      </c>
      <c r="Z17" s="381">
        <v>0.30499999999999999</v>
      </c>
    </row>
    <row r="18" spans="2:26" ht="15">
      <c r="B18" s="576"/>
      <c r="C18" s="375">
        <v>25</v>
      </c>
      <c r="D18" s="375">
        <v>1.4259999999999999</v>
      </c>
      <c r="E18" s="375">
        <v>0.12</v>
      </c>
      <c r="F18" s="375">
        <v>1.819</v>
      </c>
      <c r="G18" s="375">
        <v>1.7490000000000001</v>
      </c>
      <c r="H18" s="375">
        <v>2.1000000000000001E-2</v>
      </c>
      <c r="I18" s="375">
        <v>2.1999999999999999E-2</v>
      </c>
      <c r="J18" s="376">
        <v>2.3E-2</v>
      </c>
      <c r="M18" s="553"/>
      <c r="N18" s="292">
        <v>1250</v>
      </c>
      <c r="O18" s="380" t="s">
        <v>247</v>
      </c>
      <c r="P18" s="380" t="s">
        <v>247</v>
      </c>
      <c r="Q18" s="292">
        <v>0.40799999999999997</v>
      </c>
      <c r="R18" s="292">
        <v>0.39500000000000002</v>
      </c>
      <c r="S18" s="292">
        <v>0.38500000000000001</v>
      </c>
      <c r="T18" s="292">
        <v>0.373</v>
      </c>
      <c r="U18" s="292">
        <v>0.36299999999999999</v>
      </c>
      <c r="V18" s="292">
        <v>0.35</v>
      </c>
      <c r="W18" s="292">
        <v>0.34300000000000003</v>
      </c>
      <c r="X18" s="292">
        <v>0.33500000000000002</v>
      </c>
      <c r="Y18" s="292">
        <v>0.32900000000000001</v>
      </c>
      <c r="Z18" s="381">
        <v>0.32100000000000001</v>
      </c>
    </row>
    <row r="19" spans="2:26" ht="15">
      <c r="B19" s="576"/>
      <c r="C19" s="375">
        <v>35</v>
      </c>
      <c r="D19" s="375">
        <v>1.0189999999999999</v>
      </c>
      <c r="E19" s="375">
        <v>0.113</v>
      </c>
      <c r="F19" s="375">
        <v>2.165</v>
      </c>
      <c r="G19" s="375">
        <v>2.0779999999999998</v>
      </c>
      <c r="H19" s="375">
        <v>1.4999999999999999E-2</v>
      </c>
      <c r="I19" s="375">
        <v>1.6E-2</v>
      </c>
      <c r="J19" s="376">
        <v>1.7000000000000001E-2</v>
      </c>
      <c r="M19" s="553" t="s">
        <v>3914</v>
      </c>
      <c r="N19" s="292">
        <v>1500</v>
      </c>
      <c r="O19" s="380" t="s">
        <v>247</v>
      </c>
      <c r="P19" s="380" t="s">
        <v>247</v>
      </c>
      <c r="Q19" s="380" t="s">
        <v>247</v>
      </c>
      <c r="R19" s="380" t="s">
        <v>247</v>
      </c>
      <c r="S19" s="292">
        <v>0.39</v>
      </c>
      <c r="T19" s="292">
        <v>0.38</v>
      </c>
      <c r="U19" s="292">
        <v>0.37</v>
      </c>
      <c r="V19" s="292">
        <v>0.35</v>
      </c>
      <c r="W19" s="292">
        <v>0.35</v>
      </c>
      <c r="X19" s="292">
        <v>0.34</v>
      </c>
      <c r="Y19" s="292">
        <v>0.33</v>
      </c>
      <c r="Z19" s="381">
        <v>0.33</v>
      </c>
    </row>
    <row r="20" spans="2:26" ht="15">
      <c r="B20" s="576"/>
      <c r="C20" s="375">
        <v>50</v>
      </c>
      <c r="D20" s="375">
        <v>0.71299999999999997</v>
      </c>
      <c r="E20" s="375">
        <v>0.107</v>
      </c>
      <c r="F20" s="375">
        <v>2.5110000000000001</v>
      </c>
      <c r="G20" s="375">
        <v>2.581</v>
      </c>
      <c r="H20" s="375">
        <v>1.0999999999999999E-2</v>
      </c>
      <c r="I20" s="375">
        <v>1.2E-2</v>
      </c>
      <c r="J20" s="376">
        <v>1.2E-2</v>
      </c>
      <c r="M20" s="553"/>
      <c r="N20" s="292">
        <v>2000</v>
      </c>
      <c r="O20" s="380" t="s">
        <v>247</v>
      </c>
      <c r="P20" s="380" t="s">
        <v>247</v>
      </c>
      <c r="Q20" s="380" t="s">
        <v>247</v>
      </c>
      <c r="R20" s="380" t="s">
        <v>247</v>
      </c>
      <c r="S20" s="292">
        <v>0.40300000000000002</v>
      </c>
      <c r="T20" s="292">
        <v>0.39400000000000002</v>
      </c>
      <c r="U20" s="292">
        <v>0.38300000000000001</v>
      </c>
      <c r="V20" s="292">
        <v>0.372</v>
      </c>
      <c r="W20" s="292">
        <v>0.36499999999999999</v>
      </c>
      <c r="X20" s="292">
        <v>0.35799999999999998</v>
      </c>
      <c r="Y20" s="292">
        <v>0.35</v>
      </c>
      <c r="Z20" s="381">
        <v>0.34</v>
      </c>
    </row>
    <row r="21" spans="2:26" ht="15.75" thickBot="1">
      <c r="B21" s="576"/>
      <c r="C21" s="375">
        <v>70</v>
      </c>
      <c r="D21" s="375">
        <v>0.51</v>
      </c>
      <c r="E21" s="375">
        <v>0.10100000000000001</v>
      </c>
      <c r="F21" s="375">
        <v>3.1179999999999999</v>
      </c>
      <c r="G21" s="375">
        <v>3.1520000000000001</v>
      </c>
      <c r="H21" s="375">
        <v>8.0000000000000002E-3</v>
      </c>
      <c r="I21" s="375">
        <v>8.0000000000000002E-3</v>
      </c>
      <c r="J21" s="376">
        <v>8.9999999999999993E-3</v>
      </c>
      <c r="M21" s="554"/>
      <c r="N21" s="386">
        <v>3000</v>
      </c>
      <c r="O21" s="387" t="s">
        <v>247</v>
      </c>
      <c r="P21" s="387" t="s">
        <v>247</v>
      </c>
      <c r="Q21" s="387" t="s">
        <v>247</v>
      </c>
      <c r="R21" s="387" t="s">
        <v>247</v>
      </c>
      <c r="S21" s="386">
        <v>0.434</v>
      </c>
      <c r="T21" s="386">
        <v>0.42399999999999999</v>
      </c>
      <c r="U21" s="386">
        <v>0.41299999999999998</v>
      </c>
      <c r="V21" s="386">
        <v>0.39900000000000002</v>
      </c>
      <c r="W21" s="386">
        <v>0.39200000000000002</v>
      </c>
      <c r="X21" s="386">
        <v>0.38400000000000001</v>
      </c>
      <c r="Y21" s="386">
        <v>0.378</v>
      </c>
      <c r="Z21" s="388">
        <v>0.36899999999999999</v>
      </c>
    </row>
    <row r="22" spans="2:26" ht="15">
      <c r="B22" s="576"/>
      <c r="C22" s="375">
        <v>95</v>
      </c>
      <c r="D22" s="375">
        <v>0.376</v>
      </c>
      <c r="E22" s="375">
        <v>9.6000000000000002E-2</v>
      </c>
      <c r="F22" s="375">
        <v>3.7240000000000002</v>
      </c>
      <c r="G22" s="375">
        <v>3.8279999999999998</v>
      </c>
      <c r="H22" s="375">
        <v>6.0000000000000001E-3</v>
      </c>
      <c r="I22" s="375">
        <v>6.0000000000000001E-3</v>
      </c>
      <c r="J22" s="376">
        <v>7.0000000000000001E-3</v>
      </c>
    </row>
    <row r="23" spans="2:26" ht="15">
      <c r="B23" s="576"/>
      <c r="C23" s="375">
        <v>120</v>
      </c>
      <c r="D23" s="375">
        <v>0.29399999999999998</v>
      </c>
      <c r="E23" s="375">
        <v>9.5000000000000001E-2</v>
      </c>
      <c r="F23" s="375">
        <v>4.2439999999999998</v>
      </c>
      <c r="G23" s="375">
        <v>4.4859999999999998</v>
      </c>
      <c r="H23" s="375">
        <v>5.0000000000000001E-3</v>
      </c>
      <c r="I23" s="375">
        <v>5.0000000000000001E-3</v>
      </c>
      <c r="J23" s="376">
        <v>5.0000000000000001E-3</v>
      </c>
    </row>
    <row r="24" spans="2:26" ht="15">
      <c r="B24" s="576"/>
      <c r="C24" s="375">
        <v>150</v>
      </c>
      <c r="D24" s="375">
        <v>0.23799999999999999</v>
      </c>
      <c r="E24" s="375">
        <v>9.2999999999999999E-2</v>
      </c>
      <c r="F24" s="375">
        <v>4.7629999999999999</v>
      </c>
      <c r="G24" s="375">
        <v>5.0750000000000002</v>
      </c>
      <c r="H24" s="375">
        <v>4.0000000000000001E-3</v>
      </c>
      <c r="I24" s="375">
        <v>4.0000000000000001E-3</v>
      </c>
      <c r="J24" s="376">
        <v>4.0000000000000001E-3</v>
      </c>
    </row>
    <row r="25" spans="2:26" ht="15">
      <c r="B25" s="576"/>
      <c r="C25" s="375">
        <v>185</v>
      </c>
      <c r="D25" s="375">
        <v>0.192</v>
      </c>
      <c r="E25" s="375">
        <v>0.09</v>
      </c>
      <c r="F25" s="375">
        <v>5.3689999999999998</v>
      </c>
      <c r="G25" s="375">
        <v>5.9059999999999997</v>
      </c>
      <c r="H25" s="375">
        <v>4.0000000000000001E-3</v>
      </c>
      <c r="I25" s="375">
        <v>4.0000000000000001E-3</v>
      </c>
      <c r="J25" s="376">
        <v>4.0000000000000001E-3</v>
      </c>
    </row>
    <row r="26" spans="2:26" ht="15.75" thickBot="1">
      <c r="B26" s="577"/>
      <c r="C26" s="382">
        <v>240</v>
      </c>
      <c r="D26" s="382">
        <v>0.14799999999999999</v>
      </c>
      <c r="E26" s="382">
        <v>8.6999999999999994E-2</v>
      </c>
      <c r="F26" s="382">
        <v>6.2350000000000003</v>
      </c>
      <c r="G26" s="382">
        <v>6.8940000000000001</v>
      </c>
      <c r="H26" s="382">
        <v>3.0000000000000001E-3</v>
      </c>
      <c r="I26" s="382">
        <v>3.0000000000000001E-3</v>
      </c>
      <c r="J26" s="383">
        <v>3.0000000000000001E-3</v>
      </c>
    </row>
    <row r="28" spans="2:26">
      <c r="N28" s="389"/>
      <c r="O28" s="457" t="s">
        <v>3915</v>
      </c>
      <c r="P28" s="457"/>
      <c r="Q28" s="457"/>
      <c r="R28" s="457"/>
    </row>
    <row r="29" spans="2:26" ht="27.75">
      <c r="O29" s="355" t="s">
        <v>3892</v>
      </c>
      <c r="P29" s="390" t="s">
        <v>3916</v>
      </c>
      <c r="Q29" s="355" t="s">
        <v>3917</v>
      </c>
      <c r="R29" s="390" t="s">
        <v>3918</v>
      </c>
    </row>
    <row r="30" spans="2:26" ht="15">
      <c r="B30" s="556" t="s">
        <v>3919</v>
      </c>
      <c r="C30" s="556"/>
      <c r="D30" s="556"/>
      <c r="E30" s="556"/>
      <c r="F30" s="556"/>
      <c r="G30" s="556"/>
      <c r="H30" s="556"/>
      <c r="I30" s="556"/>
      <c r="J30" s="556"/>
      <c r="O30" s="364">
        <v>1.5</v>
      </c>
      <c r="P30" s="364">
        <v>13.7</v>
      </c>
      <c r="Q30" s="364">
        <v>5.5</v>
      </c>
      <c r="R30" s="364">
        <v>41.5</v>
      </c>
    </row>
    <row r="31" spans="2:26" ht="15" thickBot="1">
      <c r="O31" s="364">
        <v>2.5</v>
      </c>
      <c r="P31" s="364">
        <v>8.2100000000000009</v>
      </c>
      <c r="Q31" s="364">
        <v>5.9</v>
      </c>
      <c r="R31" s="364">
        <v>53.2</v>
      </c>
    </row>
    <row r="32" spans="2:26" ht="13.5" customHeight="1">
      <c r="B32" s="579" t="s">
        <v>3892</v>
      </c>
      <c r="C32" s="580"/>
      <c r="D32" s="585" t="s">
        <v>3893</v>
      </c>
      <c r="E32" s="585" t="s">
        <v>3894</v>
      </c>
      <c r="F32" s="573" t="s">
        <v>3897</v>
      </c>
      <c r="G32" s="574"/>
      <c r="H32" s="574"/>
      <c r="I32" s="574"/>
      <c r="J32" s="574"/>
      <c r="K32" s="575"/>
      <c r="O32" s="364">
        <v>4</v>
      </c>
      <c r="P32" s="364">
        <v>5.09</v>
      </c>
      <c r="Q32" s="364">
        <v>6.5</v>
      </c>
      <c r="R32" s="364">
        <v>75.900000000000006</v>
      </c>
    </row>
    <row r="33" spans="2:18">
      <c r="B33" s="581"/>
      <c r="C33" s="582"/>
      <c r="D33" s="586"/>
      <c r="E33" s="586"/>
      <c r="F33" s="570" t="s">
        <v>3899</v>
      </c>
      <c r="G33" s="571"/>
      <c r="H33" s="571"/>
      <c r="I33" s="571"/>
      <c r="J33" s="571"/>
      <c r="K33" s="572"/>
      <c r="O33" s="364">
        <v>6</v>
      </c>
      <c r="P33" s="364">
        <v>3.39</v>
      </c>
      <c r="Q33" s="364">
        <v>7.7</v>
      </c>
      <c r="R33" s="364">
        <v>102.3</v>
      </c>
    </row>
    <row r="34" spans="2:18" ht="15">
      <c r="B34" s="583"/>
      <c r="C34" s="584"/>
      <c r="D34" s="587"/>
      <c r="E34" s="587"/>
      <c r="F34" s="713">
        <v>0.5</v>
      </c>
      <c r="G34" s="713">
        <v>0.6</v>
      </c>
      <c r="H34" s="708">
        <v>0.7</v>
      </c>
      <c r="I34" s="708">
        <v>0.8</v>
      </c>
      <c r="J34" s="708">
        <v>0.9</v>
      </c>
      <c r="K34" s="709">
        <v>1</v>
      </c>
      <c r="O34" s="374"/>
      <c r="P34" s="374"/>
      <c r="Q34" s="374"/>
      <c r="R34" s="374"/>
    </row>
    <row r="35" spans="2:18" ht="15">
      <c r="B35" s="567" t="s">
        <v>3901</v>
      </c>
      <c r="C35" s="391">
        <v>4</v>
      </c>
      <c r="D35" s="391">
        <v>5.3319999999999999</v>
      </c>
      <c r="E35" s="391">
        <v>9.7000000000000003E-2</v>
      </c>
      <c r="F35" s="391">
        <v>1.2529999999999999</v>
      </c>
      <c r="G35" s="391">
        <v>1.494</v>
      </c>
      <c r="H35" s="391">
        <v>1.7330000000000001</v>
      </c>
      <c r="I35" s="391">
        <v>1.9710000000000001</v>
      </c>
      <c r="J35" s="391">
        <v>2.2069999999999999</v>
      </c>
      <c r="K35" s="710">
        <v>2.4300000000000002</v>
      </c>
    </row>
    <row r="36" spans="2:18" ht="15">
      <c r="B36" s="568"/>
      <c r="C36" s="391">
        <v>6</v>
      </c>
      <c r="D36" s="391">
        <v>3.5539999999999998</v>
      </c>
      <c r="E36" s="391">
        <v>9.1999999999999998E-2</v>
      </c>
      <c r="F36" s="391">
        <v>0.84599999999999997</v>
      </c>
      <c r="G36" s="391">
        <v>1.006</v>
      </c>
      <c r="H36" s="391">
        <v>1.1639999999999999</v>
      </c>
      <c r="I36" s="391">
        <v>1.321</v>
      </c>
      <c r="J36" s="391">
        <v>1.476</v>
      </c>
      <c r="K36" s="710">
        <v>1.62</v>
      </c>
    </row>
    <row r="37" spans="2:18" ht="15">
      <c r="B37" s="568"/>
      <c r="C37" s="391">
        <v>10</v>
      </c>
      <c r="D37" s="391">
        <v>2.1749999999999998</v>
      </c>
      <c r="E37" s="391">
        <v>8.5000000000000006E-2</v>
      </c>
      <c r="F37" s="391">
        <v>0.52900000000000003</v>
      </c>
      <c r="G37" s="391">
        <v>0.626</v>
      </c>
      <c r="H37" s="391">
        <v>0.72199999999999998</v>
      </c>
      <c r="I37" s="391">
        <v>0.81599999999999995</v>
      </c>
      <c r="J37" s="391">
        <v>0.90900000000000003</v>
      </c>
      <c r="K37" s="710">
        <v>0.99099999999999999</v>
      </c>
    </row>
    <row r="38" spans="2:18" ht="15">
      <c r="B38" s="568"/>
      <c r="C38" s="391">
        <v>16</v>
      </c>
      <c r="D38" s="391">
        <v>1.359</v>
      </c>
      <c r="E38" s="391">
        <v>8.2000000000000003E-2</v>
      </c>
      <c r="F38" s="391">
        <v>0.34200000000000003</v>
      </c>
      <c r="G38" s="391">
        <v>0.40200000000000002</v>
      </c>
      <c r="H38" s="391">
        <v>0.46</v>
      </c>
      <c r="I38" s="391">
        <v>0.51800000000000002</v>
      </c>
      <c r="J38" s="391">
        <v>0.57399999999999995</v>
      </c>
      <c r="K38" s="710">
        <v>0.61899999999999999</v>
      </c>
      <c r="P38" s="270"/>
      <c r="Q38" s="270"/>
    </row>
    <row r="39" spans="2:18" ht="15">
      <c r="B39" s="568"/>
      <c r="C39" s="391">
        <v>25</v>
      </c>
      <c r="D39" s="391">
        <v>0.87</v>
      </c>
      <c r="E39" s="391">
        <v>8.2000000000000003E-2</v>
      </c>
      <c r="F39" s="391">
        <v>0.23100000000000001</v>
      </c>
      <c r="G39" s="391">
        <v>0.26800000000000002</v>
      </c>
      <c r="H39" s="391">
        <v>0.30399999999999999</v>
      </c>
      <c r="I39" s="391">
        <v>0.34</v>
      </c>
      <c r="J39" s="391">
        <v>0.373</v>
      </c>
      <c r="K39" s="710">
        <v>0.39700000000000002</v>
      </c>
    </row>
    <row r="40" spans="2:18" ht="15">
      <c r="B40" s="568"/>
      <c r="C40" s="391">
        <v>35</v>
      </c>
      <c r="D40" s="391">
        <v>0.622</v>
      </c>
      <c r="E40" s="391">
        <v>0.08</v>
      </c>
      <c r="F40" s="391">
        <v>0.17299999999999999</v>
      </c>
      <c r="G40" s="391">
        <v>0.19900000000000001</v>
      </c>
      <c r="H40" s="391">
        <v>0.224</v>
      </c>
      <c r="I40" s="391">
        <v>0.249</v>
      </c>
      <c r="J40" s="391">
        <v>0.27100000000000002</v>
      </c>
      <c r="K40" s="710">
        <v>0.28399999999999997</v>
      </c>
    </row>
    <row r="41" spans="2:18" ht="15">
      <c r="B41" s="568"/>
      <c r="C41" s="391">
        <v>50</v>
      </c>
      <c r="D41" s="391">
        <v>0.435</v>
      </c>
      <c r="E41" s="391">
        <v>7.9000000000000001E-2</v>
      </c>
      <c r="F41" s="391">
        <v>0.13</v>
      </c>
      <c r="G41" s="391">
        <v>0.14799999999999999</v>
      </c>
      <c r="H41" s="391">
        <v>0.16500000000000001</v>
      </c>
      <c r="I41" s="391">
        <v>0.18</v>
      </c>
      <c r="J41" s="391">
        <v>0.19400000000000001</v>
      </c>
      <c r="K41" s="710">
        <v>0.19800000000000001</v>
      </c>
    </row>
    <row r="42" spans="2:18" ht="15">
      <c r="B42" s="568"/>
      <c r="C42" s="391">
        <v>70</v>
      </c>
      <c r="D42" s="391">
        <v>0.31</v>
      </c>
      <c r="E42" s="391">
        <v>7.8E-2</v>
      </c>
      <c r="F42" s="391">
        <v>0.10100000000000001</v>
      </c>
      <c r="G42" s="391">
        <v>0.113</v>
      </c>
      <c r="H42" s="391">
        <v>0.124</v>
      </c>
      <c r="I42" s="391">
        <v>0.13400000000000001</v>
      </c>
      <c r="J42" s="391">
        <v>0.14299999999999999</v>
      </c>
      <c r="K42" s="710">
        <v>0.14099999999999999</v>
      </c>
    </row>
    <row r="43" spans="2:18" ht="15">
      <c r="B43" s="568"/>
      <c r="C43" s="391">
        <v>95</v>
      </c>
      <c r="D43" s="391">
        <v>0.22900000000000001</v>
      </c>
      <c r="E43" s="391">
        <v>7.6999999999999999E-2</v>
      </c>
      <c r="F43" s="391">
        <v>8.3000000000000004E-2</v>
      </c>
      <c r="G43" s="391">
        <v>9.0999999999999998E-2</v>
      </c>
      <c r="H43" s="391">
        <v>9.8000000000000004E-2</v>
      </c>
      <c r="I43" s="391">
        <v>0.108</v>
      </c>
      <c r="J43" s="391">
        <v>0.109</v>
      </c>
      <c r="K43" s="710">
        <v>0.104</v>
      </c>
    </row>
    <row r="44" spans="2:18" ht="15">
      <c r="B44" s="568"/>
      <c r="C44" s="391">
        <v>120</v>
      </c>
      <c r="D44" s="391">
        <v>0.18099999999999999</v>
      </c>
      <c r="E44" s="391">
        <v>7.6999999999999999E-2</v>
      </c>
      <c r="F44" s="391">
        <v>7.1999999999999995E-2</v>
      </c>
      <c r="G44" s="391">
        <v>7.8E-2</v>
      </c>
      <c r="H44" s="391">
        <v>8.3000000000000004E-2</v>
      </c>
      <c r="I44" s="391">
        <v>8.6999999999999994E-2</v>
      </c>
      <c r="J44" s="391">
        <v>0.09</v>
      </c>
      <c r="K44" s="710">
        <v>8.3000000000000004E-2</v>
      </c>
    </row>
    <row r="45" spans="2:18" ht="15">
      <c r="B45" s="568"/>
      <c r="C45" s="391">
        <v>150</v>
      </c>
      <c r="D45" s="391">
        <v>0.14499999999999999</v>
      </c>
      <c r="E45" s="391">
        <v>7.6999999999999999E-2</v>
      </c>
      <c r="F45" s="391">
        <v>6.3E-2</v>
      </c>
      <c r="G45" s="391">
        <v>6.8000000000000005E-2</v>
      </c>
      <c r="H45" s="391">
        <v>7.0999999999999994E-2</v>
      </c>
      <c r="I45" s="391">
        <v>7.3999999999999996E-2</v>
      </c>
      <c r="J45" s="391">
        <v>7.4999999999999997E-2</v>
      </c>
      <c r="K45" s="710">
        <v>0.06</v>
      </c>
    </row>
    <row r="46" spans="2:18" ht="15">
      <c r="B46" s="568"/>
      <c r="C46" s="391">
        <v>185</v>
      </c>
      <c r="D46" s="391">
        <v>0.11799999999999999</v>
      </c>
      <c r="E46" s="391">
        <v>7.8E-2</v>
      </c>
      <c r="F46" s="391">
        <v>5.8000000000000003E-2</v>
      </c>
      <c r="G46" s="391">
        <v>6.0999999999999999E-2</v>
      </c>
      <c r="H46" s="391">
        <v>6.3E-2</v>
      </c>
      <c r="I46" s="391">
        <v>6.4000000000000001E-2</v>
      </c>
      <c r="J46" s="391">
        <v>6.4000000000000001E-2</v>
      </c>
      <c r="K46" s="710">
        <v>5.3999999999999999E-2</v>
      </c>
    </row>
    <row r="47" spans="2:18" ht="15.75" thickBot="1">
      <c r="B47" s="569"/>
      <c r="C47" s="392">
        <v>240</v>
      </c>
      <c r="D47" s="392">
        <v>9.0999999999999998E-2</v>
      </c>
      <c r="E47" s="392">
        <v>7.6999999999999999E-2</v>
      </c>
      <c r="F47" s="392">
        <v>5.0999999999999997E-2</v>
      </c>
      <c r="G47" s="392">
        <v>5.2999999999999999E-2</v>
      </c>
      <c r="H47" s="392">
        <v>5.3999999999999999E-2</v>
      </c>
      <c r="I47" s="392">
        <v>5.3999999999999999E-2</v>
      </c>
      <c r="J47" s="392">
        <v>5.2999999999999999E-2</v>
      </c>
      <c r="K47" s="711">
        <v>4.1000000000000002E-2</v>
      </c>
    </row>
    <row r="48" spans="2:18" ht="15">
      <c r="B48" s="568" t="s">
        <v>3905</v>
      </c>
      <c r="C48" s="393">
        <v>4</v>
      </c>
      <c r="D48" s="393">
        <v>8.7420000000000009</v>
      </c>
      <c r="E48" s="393">
        <v>9.7000000000000003E-2</v>
      </c>
      <c r="F48" s="393">
        <v>2.0310000000000001</v>
      </c>
      <c r="G48" s="393">
        <v>2.4260000000000002</v>
      </c>
      <c r="H48" s="393">
        <v>2.8210000000000002</v>
      </c>
      <c r="I48" s="393">
        <v>3.214</v>
      </c>
      <c r="J48" s="393">
        <v>3.605</v>
      </c>
      <c r="K48" s="712">
        <v>3.9849999999999999</v>
      </c>
    </row>
    <row r="49" spans="2:16" ht="15">
      <c r="B49" s="568"/>
      <c r="C49" s="391">
        <v>6</v>
      </c>
      <c r="D49" s="391">
        <v>5.8280000000000003</v>
      </c>
      <c r="E49" s="391">
        <v>9.1999999999999998E-2</v>
      </c>
      <c r="F49" s="391">
        <v>1.395</v>
      </c>
      <c r="G49" s="391">
        <v>1.627</v>
      </c>
      <c r="H49" s="391">
        <v>1.889</v>
      </c>
      <c r="I49" s="391">
        <v>2.15</v>
      </c>
      <c r="J49" s="391">
        <v>2.4089999999999998</v>
      </c>
      <c r="K49" s="710">
        <v>2.6560000000000001</v>
      </c>
    </row>
    <row r="50" spans="2:16" ht="15">
      <c r="B50" s="568"/>
      <c r="C50" s="391">
        <v>10</v>
      </c>
      <c r="D50" s="391">
        <v>3.5409999999999999</v>
      </c>
      <c r="E50" s="391">
        <v>8.5000000000000006E-2</v>
      </c>
      <c r="F50" s="391">
        <v>0.84099999999999997</v>
      </c>
      <c r="G50" s="391">
        <v>0.999</v>
      </c>
      <c r="H50" s="391">
        <v>1.157</v>
      </c>
      <c r="I50" s="391">
        <v>1.3140000000000001</v>
      </c>
      <c r="J50" s="391">
        <v>1.4690000000000001</v>
      </c>
      <c r="K50" s="710">
        <v>1.6140000000000001</v>
      </c>
    </row>
    <row r="51" spans="2:16" ht="15">
      <c r="B51" s="568"/>
      <c r="C51" s="391">
        <v>16</v>
      </c>
      <c r="D51" s="391">
        <v>2.23</v>
      </c>
      <c r="E51" s="391">
        <v>8.2000000000000003E-2</v>
      </c>
      <c r="F51" s="391">
        <v>0.54100000000000004</v>
      </c>
      <c r="G51" s="391">
        <v>0.64</v>
      </c>
      <c r="H51" s="391">
        <v>0.73799999999999999</v>
      </c>
      <c r="I51" s="391">
        <v>0.83599999999999997</v>
      </c>
      <c r="J51" s="391">
        <v>0.93100000000000005</v>
      </c>
      <c r="K51" s="710">
        <v>1.016</v>
      </c>
    </row>
    <row r="52" spans="2:16" ht="15">
      <c r="B52" s="568"/>
      <c r="C52" s="391">
        <v>25</v>
      </c>
      <c r="D52" s="391">
        <v>1.4259999999999999</v>
      </c>
      <c r="E52" s="391">
        <v>8.2000000000000003E-2</v>
      </c>
      <c r="F52" s="391">
        <v>0.35699999999999998</v>
      </c>
      <c r="G52" s="391">
        <v>0.42</v>
      </c>
      <c r="H52" s="391">
        <v>0.48199999999999998</v>
      </c>
      <c r="I52" s="391">
        <v>0.54200000000000004</v>
      </c>
      <c r="J52" s="391">
        <v>0.60099999999999998</v>
      </c>
      <c r="K52" s="710">
        <v>0.65</v>
      </c>
    </row>
    <row r="53" spans="2:16" ht="15">
      <c r="B53" s="568"/>
      <c r="C53" s="391">
        <v>35</v>
      </c>
      <c r="D53" s="391">
        <v>1.0189999999999999</v>
      </c>
      <c r="E53" s="391">
        <v>0.08</v>
      </c>
      <c r="F53" s="391">
        <v>0.26400000000000001</v>
      </c>
      <c r="G53" s="391">
        <v>0.308</v>
      </c>
      <c r="H53" s="391">
        <v>0.35099999999999998</v>
      </c>
      <c r="I53" s="391">
        <v>0.39300000000000002</v>
      </c>
      <c r="J53" s="391">
        <v>0.434</v>
      </c>
      <c r="K53" s="710">
        <v>0.46400000000000002</v>
      </c>
    </row>
    <row r="54" spans="2:16" ht="15">
      <c r="B54" s="568"/>
      <c r="C54" s="391">
        <v>50</v>
      </c>
      <c r="D54" s="391">
        <v>0.71299999999999997</v>
      </c>
      <c r="E54" s="391">
        <v>7.9000000000000001E-2</v>
      </c>
      <c r="F54" s="391">
        <v>0.19400000000000001</v>
      </c>
      <c r="G54" s="391">
        <v>0.224</v>
      </c>
      <c r="H54" s="391">
        <v>0.253</v>
      </c>
      <c r="I54" s="391">
        <v>0.28199999999999997</v>
      </c>
      <c r="J54" s="391">
        <v>0.308</v>
      </c>
      <c r="K54" s="710">
        <v>0.32500000000000001</v>
      </c>
    </row>
    <row r="55" spans="2:16" ht="15">
      <c r="B55" s="568"/>
      <c r="C55" s="391">
        <v>70</v>
      </c>
      <c r="D55" s="391">
        <v>0.51</v>
      </c>
      <c r="E55" s="391">
        <v>7.8E-2</v>
      </c>
      <c r="F55" s="391">
        <v>0.14699999999999999</v>
      </c>
      <c r="G55" s="391">
        <v>0.16800000000000001</v>
      </c>
      <c r="H55" s="391">
        <v>0.188</v>
      </c>
      <c r="I55" s="391">
        <v>0.20699999999999999</v>
      </c>
      <c r="J55" s="391">
        <v>0.22500000000000001</v>
      </c>
      <c r="K55" s="710">
        <v>0.23200000000000001</v>
      </c>
      <c r="M55" s="362"/>
      <c r="N55" s="362"/>
      <c r="O55" s="362"/>
      <c r="P55" s="362"/>
    </row>
    <row r="56" spans="2:16" ht="15">
      <c r="B56" s="568"/>
      <c r="C56" s="391">
        <v>95</v>
      </c>
      <c r="D56" s="391">
        <v>0.376</v>
      </c>
      <c r="E56" s="391">
        <v>7.6999999999999999E-2</v>
      </c>
      <c r="F56" s="391">
        <v>0.11600000000000001</v>
      </c>
      <c r="G56" s="391">
        <v>0.13100000000000001</v>
      </c>
      <c r="H56" s="391">
        <v>0.14499999999999999</v>
      </c>
      <c r="I56" s="391">
        <v>0.158</v>
      </c>
      <c r="J56" s="391">
        <v>0.17</v>
      </c>
      <c r="K56" s="710">
        <v>0.17100000000000001</v>
      </c>
      <c r="M56" s="338"/>
      <c r="N56" s="338"/>
      <c r="O56" s="338"/>
      <c r="P56" s="362"/>
    </row>
    <row r="57" spans="2:16" ht="15">
      <c r="B57" s="568"/>
      <c r="C57" s="391">
        <v>120</v>
      </c>
      <c r="D57" s="391">
        <v>0.29699999999999999</v>
      </c>
      <c r="E57" s="391">
        <v>7.6999999999999999E-2</v>
      </c>
      <c r="F57" s="391">
        <v>9.8000000000000004E-2</v>
      </c>
      <c r="G57" s="391">
        <v>0.109</v>
      </c>
      <c r="H57" s="391">
        <v>0.12</v>
      </c>
      <c r="I57" s="391">
        <v>0.129</v>
      </c>
      <c r="J57" s="391">
        <v>0.13700000000000001</v>
      </c>
      <c r="K57" s="710">
        <v>0.13500000000000001</v>
      </c>
      <c r="M57" s="338"/>
      <c r="N57" s="394"/>
      <c r="O57" s="338"/>
      <c r="P57" s="362"/>
    </row>
    <row r="58" spans="2:16" ht="15">
      <c r="B58" s="568"/>
      <c r="C58" s="391">
        <v>150</v>
      </c>
      <c r="D58" s="391">
        <v>0.23799999999999999</v>
      </c>
      <c r="E58" s="391">
        <v>7.6999999999999999E-2</v>
      </c>
      <c r="F58" s="391">
        <v>8.5000000000000006E-2</v>
      </c>
      <c r="G58" s="391">
        <v>9.2999999999999999E-2</v>
      </c>
      <c r="H58" s="391">
        <v>0.10100000000000001</v>
      </c>
      <c r="I58" s="391">
        <v>0.108</v>
      </c>
      <c r="J58" s="391">
        <v>0.113</v>
      </c>
      <c r="K58" s="710">
        <v>0.108</v>
      </c>
      <c r="M58" s="338"/>
      <c r="N58" s="338"/>
      <c r="O58" s="338"/>
      <c r="P58" s="362"/>
    </row>
    <row r="59" spans="2:16" ht="15">
      <c r="B59" s="568"/>
      <c r="C59" s="391">
        <v>185</v>
      </c>
      <c r="D59" s="391">
        <v>0.192</v>
      </c>
      <c r="E59" s="391">
        <v>7.8E-2</v>
      </c>
      <c r="F59" s="391">
        <v>7.4999999999999997E-2</v>
      </c>
      <c r="G59" s="391">
        <v>8.1000000000000003E-2</v>
      </c>
      <c r="H59" s="391">
        <v>8.6999999999999994E-2</v>
      </c>
      <c r="I59" s="391">
        <v>9.0999999999999998E-2</v>
      </c>
      <c r="J59" s="391">
        <v>9.4E-2</v>
      </c>
      <c r="K59" s="710">
        <v>0.08</v>
      </c>
      <c r="M59" s="338"/>
      <c r="N59" s="338"/>
      <c r="O59" s="338"/>
      <c r="P59" s="362"/>
    </row>
    <row r="60" spans="2:16" ht="15.75" thickBot="1">
      <c r="B60" s="569"/>
      <c r="C60" s="392">
        <v>240</v>
      </c>
      <c r="D60" s="392">
        <v>0.14799999999999999</v>
      </c>
      <c r="E60" s="392">
        <v>7.6999999999999999E-2</v>
      </c>
      <c r="F60" s="392">
        <v>6.4000000000000001E-2</v>
      </c>
      <c r="G60" s="392">
        <v>6.9000000000000006E-2</v>
      </c>
      <c r="H60" s="392">
        <v>7.1999999999999995E-2</v>
      </c>
      <c r="I60" s="392">
        <v>7.4999999999999997E-2</v>
      </c>
      <c r="J60" s="392">
        <v>7.5999999999999998E-2</v>
      </c>
      <c r="K60" s="711">
        <v>6.7000000000000004E-2</v>
      </c>
      <c r="M60" s="338"/>
      <c r="N60" s="338"/>
      <c r="O60" s="338"/>
      <c r="P60" s="362"/>
    </row>
    <row r="61" spans="2:16">
      <c r="E61" s="395"/>
      <c r="M61" s="362"/>
      <c r="N61" s="362"/>
      <c r="O61" s="362"/>
      <c r="P61" s="362"/>
    </row>
    <row r="62" spans="2:16">
      <c r="M62" s="362"/>
      <c r="N62" s="362"/>
      <c r="O62" s="362"/>
      <c r="P62" s="362"/>
    </row>
    <row r="64" spans="2:16" ht="15">
      <c r="B64" s="556" t="s">
        <v>3920</v>
      </c>
      <c r="C64" s="556"/>
      <c r="D64" s="556"/>
      <c r="E64" s="556"/>
      <c r="F64" s="556"/>
      <c r="G64" s="556"/>
      <c r="H64" s="556"/>
      <c r="I64" s="556"/>
      <c r="J64" s="556"/>
    </row>
    <row r="65" spans="2:10" ht="15" thickBot="1"/>
    <row r="66" spans="2:10">
      <c r="B66" s="557" t="s">
        <v>3892</v>
      </c>
      <c r="C66" s="558"/>
      <c r="D66" s="560" t="s">
        <v>3921</v>
      </c>
      <c r="E66" s="560" t="s">
        <v>3894</v>
      </c>
      <c r="F66" s="563" t="s">
        <v>3895</v>
      </c>
      <c r="G66" s="563" t="s">
        <v>3922</v>
      </c>
      <c r="H66" s="558" t="s">
        <v>3923</v>
      </c>
      <c r="I66" s="558"/>
      <c r="J66" s="565"/>
    </row>
    <row r="67" spans="2:10">
      <c r="B67" s="553"/>
      <c r="C67" s="559"/>
      <c r="D67" s="561"/>
      <c r="E67" s="561"/>
      <c r="F67" s="564"/>
      <c r="G67" s="564"/>
      <c r="H67" s="559" t="s">
        <v>3899</v>
      </c>
      <c r="I67" s="559"/>
      <c r="J67" s="566"/>
    </row>
    <row r="68" spans="2:10" ht="15">
      <c r="B68" s="553"/>
      <c r="C68" s="559"/>
      <c r="D68" s="562"/>
      <c r="E68" s="562"/>
      <c r="F68" s="564"/>
      <c r="G68" s="564"/>
      <c r="H68" s="292">
        <v>0.8</v>
      </c>
      <c r="I68" s="292">
        <v>0.85</v>
      </c>
      <c r="J68" s="396">
        <v>0.9</v>
      </c>
    </row>
    <row r="69" spans="2:10" ht="15">
      <c r="B69" s="553" t="s">
        <v>3901</v>
      </c>
      <c r="C69" s="397">
        <v>50</v>
      </c>
      <c r="D69" s="292">
        <v>0.42799999999999999</v>
      </c>
      <c r="E69" s="292">
        <v>0.13700000000000001</v>
      </c>
      <c r="F69" s="292">
        <v>7.76</v>
      </c>
      <c r="G69" s="292">
        <v>10.85</v>
      </c>
      <c r="H69" s="292">
        <v>2.0990000000000002</v>
      </c>
      <c r="I69" s="292">
        <v>2.1579999999999999</v>
      </c>
      <c r="J69" s="396">
        <v>2.202</v>
      </c>
    </row>
    <row r="70" spans="2:10" ht="15">
      <c r="B70" s="553"/>
      <c r="C70" s="397">
        <v>70</v>
      </c>
      <c r="D70" s="292">
        <v>0.30499999999999999</v>
      </c>
      <c r="E70" s="292">
        <v>0.128</v>
      </c>
      <c r="F70" s="292">
        <v>9.64</v>
      </c>
      <c r="G70" s="292">
        <v>13.88</v>
      </c>
      <c r="H70" s="292">
        <v>1.589</v>
      </c>
      <c r="I70" s="292">
        <v>1.613</v>
      </c>
      <c r="J70" s="396">
        <v>1.6379999999999999</v>
      </c>
    </row>
    <row r="71" spans="2:10" ht="15">
      <c r="B71" s="553"/>
      <c r="C71" s="397">
        <v>95</v>
      </c>
      <c r="D71" s="292">
        <v>0.22500000000000001</v>
      </c>
      <c r="E71" s="292">
        <v>0.121</v>
      </c>
      <c r="F71" s="292">
        <v>11.46</v>
      </c>
      <c r="G71" s="292">
        <v>16.79</v>
      </c>
      <c r="H71" s="292">
        <v>1.25</v>
      </c>
      <c r="I71" s="292">
        <v>1.262</v>
      </c>
      <c r="J71" s="396">
        <v>1.2669999999999999</v>
      </c>
    </row>
    <row r="72" spans="2:10" ht="15">
      <c r="B72" s="553"/>
      <c r="C72" s="397">
        <v>120</v>
      </c>
      <c r="D72" s="292">
        <v>0.17799999999999999</v>
      </c>
      <c r="E72" s="292">
        <v>0.11600000000000001</v>
      </c>
      <c r="F72" s="292">
        <v>12.97</v>
      </c>
      <c r="G72" s="292">
        <v>19.52</v>
      </c>
      <c r="H72" s="292">
        <v>1.0489999999999999</v>
      </c>
      <c r="I72" s="292">
        <v>1.0489999999999999</v>
      </c>
      <c r="J72" s="396">
        <v>1.044</v>
      </c>
    </row>
    <row r="73" spans="2:10" ht="15">
      <c r="B73" s="553"/>
      <c r="C73" s="397">
        <v>150</v>
      </c>
      <c r="D73" s="292">
        <v>0.14299999999999999</v>
      </c>
      <c r="E73" s="292">
        <v>0.112</v>
      </c>
      <c r="F73" s="292">
        <v>14.67</v>
      </c>
      <c r="G73" s="292">
        <v>22.49</v>
      </c>
      <c r="H73" s="292">
        <v>0.89600000000000002</v>
      </c>
      <c r="I73" s="292">
        <v>0.89600000000000002</v>
      </c>
      <c r="J73" s="396">
        <v>0.88100000000000001</v>
      </c>
    </row>
    <row r="74" spans="2:10" ht="15">
      <c r="B74" s="553"/>
      <c r="C74" s="397">
        <v>185</v>
      </c>
      <c r="D74" s="292">
        <v>0.11600000000000001</v>
      </c>
      <c r="E74" s="292">
        <v>0.109</v>
      </c>
      <c r="F74" s="292">
        <v>16.489999999999998</v>
      </c>
      <c r="G74" s="292">
        <v>25.7</v>
      </c>
      <c r="H74" s="292">
        <v>0.78200000000000003</v>
      </c>
      <c r="I74" s="292">
        <v>0.77200000000000002</v>
      </c>
      <c r="J74" s="396">
        <v>0.752</v>
      </c>
    </row>
    <row r="75" spans="2:10" ht="15">
      <c r="B75" s="553"/>
      <c r="C75" s="397">
        <v>240</v>
      </c>
      <c r="D75" s="292">
        <v>0.09</v>
      </c>
      <c r="E75" s="292">
        <v>0.104</v>
      </c>
      <c r="F75" s="292">
        <v>19.04</v>
      </c>
      <c r="G75" s="292">
        <v>30.31</v>
      </c>
      <c r="H75" s="292">
        <v>0.66300000000000003</v>
      </c>
      <c r="I75" s="292">
        <v>0.65300000000000002</v>
      </c>
      <c r="J75" s="396">
        <v>0.624</v>
      </c>
    </row>
    <row r="76" spans="2:10" ht="15">
      <c r="B76" s="553"/>
      <c r="C76" s="397">
        <v>300</v>
      </c>
      <c r="D76" s="292">
        <v>7.1999999999999995E-2</v>
      </c>
      <c r="E76" s="292">
        <v>0.10299999999999999</v>
      </c>
      <c r="F76" s="292">
        <v>21.4</v>
      </c>
      <c r="G76" s="292">
        <v>34.979999999999997</v>
      </c>
      <c r="H76" s="292">
        <v>0.59299999999999997</v>
      </c>
      <c r="I76" s="292">
        <v>0.57099999999999995</v>
      </c>
      <c r="J76" s="396">
        <v>0.54400000000000004</v>
      </c>
    </row>
    <row r="77" spans="2:10" ht="15.75" thickBot="1">
      <c r="B77" s="554"/>
      <c r="C77" s="398">
        <v>400</v>
      </c>
      <c r="D77" s="386">
        <v>5.3999999999999999E-2</v>
      </c>
      <c r="E77" s="386">
        <v>0.10299999999999999</v>
      </c>
      <c r="F77" s="386">
        <v>24.07</v>
      </c>
      <c r="G77" s="386">
        <v>39.46</v>
      </c>
      <c r="H77" s="386">
        <v>0.51900000000000002</v>
      </c>
      <c r="I77" s="386">
        <v>0.496</v>
      </c>
      <c r="J77" s="399">
        <v>0.46500000000000002</v>
      </c>
    </row>
    <row r="78" spans="2:10" ht="15">
      <c r="B78" s="555" t="s">
        <v>3905</v>
      </c>
      <c r="C78" s="397">
        <v>50</v>
      </c>
      <c r="D78" s="400">
        <v>0.70199999999999996</v>
      </c>
      <c r="E78" s="400">
        <v>0.13700000000000001</v>
      </c>
      <c r="F78" s="400">
        <v>6.06</v>
      </c>
      <c r="G78" s="400">
        <v>8.24</v>
      </c>
      <c r="H78" s="400">
        <v>3.1880000000000002</v>
      </c>
      <c r="I78" s="400">
        <v>3.3119999999999998</v>
      </c>
      <c r="J78" s="401">
        <v>3.423</v>
      </c>
    </row>
    <row r="79" spans="2:10" ht="15">
      <c r="B79" s="553"/>
      <c r="C79" s="397">
        <v>70</v>
      </c>
      <c r="D79" s="292">
        <v>0.5</v>
      </c>
      <c r="E79" s="292">
        <v>0.128</v>
      </c>
      <c r="F79" s="292">
        <v>7.46</v>
      </c>
      <c r="G79" s="292">
        <v>10.55</v>
      </c>
      <c r="H79" s="292">
        <v>2.36</v>
      </c>
      <c r="I79" s="292">
        <v>2.4369999999999998</v>
      </c>
      <c r="J79" s="396">
        <v>2.5030000000000001</v>
      </c>
    </row>
    <row r="80" spans="2:10" ht="15">
      <c r="B80" s="553"/>
      <c r="C80" s="397">
        <v>95</v>
      </c>
      <c r="D80" s="292">
        <v>0.37</v>
      </c>
      <c r="E80" s="292">
        <v>0.121</v>
      </c>
      <c r="F80" s="292">
        <v>8.85</v>
      </c>
      <c r="G80" s="292">
        <v>12.79</v>
      </c>
      <c r="H80" s="292">
        <v>1.8240000000000001</v>
      </c>
      <c r="I80" s="292">
        <v>1.875</v>
      </c>
      <c r="J80" s="396">
        <v>1.909</v>
      </c>
    </row>
    <row r="81" spans="2:10" ht="15">
      <c r="B81" s="553"/>
      <c r="C81" s="397">
        <v>120</v>
      </c>
      <c r="D81" s="292">
        <v>0.29199999999999998</v>
      </c>
      <c r="E81" s="292">
        <v>0.11600000000000001</v>
      </c>
      <c r="F81" s="292">
        <v>10.06</v>
      </c>
      <c r="G81" s="292">
        <v>14.85</v>
      </c>
      <c r="H81" s="292">
        <v>1.5029999999999999</v>
      </c>
      <c r="I81" s="292">
        <v>1.53</v>
      </c>
      <c r="J81" s="396">
        <v>1.552</v>
      </c>
    </row>
    <row r="82" spans="2:10" ht="15">
      <c r="B82" s="553"/>
      <c r="C82" s="397">
        <v>150</v>
      </c>
      <c r="D82" s="292">
        <v>0.23400000000000001</v>
      </c>
      <c r="E82" s="292">
        <v>0.112</v>
      </c>
      <c r="F82" s="292">
        <v>11.4</v>
      </c>
      <c r="G82" s="292">
        <v>17.16</v>
      </c>
      <c r="H82" s="292">
        <v>1.258</v>
      </c>
      <c r="I82" s="292">
        <v>1.2769999999999999</v>
      </c>
      <c r="J82" s="396">
        <v>1.286</v>
      </c>
    </row>
    <row r="83" spans="2:10" ht="15">
      <c r="B83" s="553"/>
      <c r="C83" s="397">
        <v>185</v>
      </c>
      <c r="D83" s="292">
        <v>0.189</v>
      </c>
      <c r="E83" s="292">
        <v>0.109</v>
      </c>
      <c r="F83" s="292">
        <v>12.79</v>
      </c>
      <c r="G83" s="292">
        <v>19.579999999999998</v>
      </c>
      <c r="H83" s="292">
        <v>1.071</v>
      </c>
      <c r="I83" s="292">
        <v>1.08</v>
      </c>
      <c r="J83" s="396">
        <v>1.0760000000000001</v>
      </c>
    </row>
    <row r="84" spans="2:10" ht="15">
      <c r="B84" s="553"/>
      <c r="C84" s="397">
        <v>240</v>
      </c>
      <c r="D84" s="292">
        <v>0.14599999999999999</v>
      </c>
      <c r="E84" s="292">
        <v>0.104</v>
      </c>
      <c r="F84" s="292">
        <v>14.73</v>
      </c>
      <c r="G84" s="292">
        <v>23.03</v>
      </c>
      <c r="H84" s="292">
        <v>0.88800000000000001</v>
      </c>
      <c r="I84" s="292">
        <v>0.88500000000000001</v>
      </c>
      <c r="J84" s="396">
        <v>0.873</v>
      </c>
    </row>
    <row r="85" spans="2:10" ht="15">
      <c r="B85" s="553"/>
      <c r="C85" s="397">
        <v>300</v>
      </c>
      <c r="D85" s="292">
        <v>0.11700000000000001</v>
      </c>
      <c r="E85" s="292">
        <v>0.10299999999999999</v>
      </c>
      <c r="F85" s="292">
        <v>16.670000000000002</v>
      </c>
      <c r="G85" s="292">
        <v>26.55</v>
      </c>
      <c r="H85" s="292">
        <v>0.76900000000000002</v>
      </c>
      <c r="I85" s="292">
        <v>0.76100000000000001</v>
      </c>
      <c r="J85" s="396">
        <v>0.74199999999999999</v>
      </c>
    </row>
    <row r="86" spans="2:10" ht="15.75" thickBot="1">
      <c r="B86" s="554"/>
      <c r="C86" s="398">
        <v>400</v>
      </c>
      <c r="D86" s="386">
        <v>8.7999999999999995E-2</v>
      </c>
      <c r="E86" s="386">
        <v>0.10299999999999999</v>
      </c>
      <c r="F86" s="386">
        <v>19.03</v>
      </c>
      <c r="G86" s="386">
        <v>29.94</v>
      </c>
      <c r="H86" s="386">
        <v>0.65400000000000003</v>
      </c>
      <c r="I86" s="386">
        <v>0.63900000000000001</v>
      </c>
      <c r="J86" s="399">
        <v>0.61399999999999999</v>
      </c>
    </row>
  </sheetData>
  <mergeCells count="35">
    <mergeCell ref="M19:M21"/>
    <mergeCell ref="M4:Y4"/>
    <mergeCell ref="M6:N6"/>
    <mergeCell ref="O7:Z7"/>
    <mergeCell ref="O15:Z15"/>
    <mergeCell ref="M16:M18"/>
    <mergeCell ref="B2:J2"/>
    <mergeCell ref="B4:C6"/>
    <mergeCell ref="D4:D6"/>
    <mergeCell ref="E4:E6"/>
    <mergeCell ref="F4:F6"/>
    <mergeCell ref="G4:G6"/>
    <mergeCell ref="H4:J4"/>
    <mergeCell ref="H5:J5"/>
    <mergeCell ref="B7:B16"/>
    <mergeCell ref="B17:B26"/>
    <mergeCell ref="B30:J30"/>
    <mergeCell ref="B32:C34"/>
    <mergeCell ref="D32:D34"/>
    <mergeCell ref="E32:E34"/>
    <mergeCell ref="O28:R28"/>
    <mergeCell ref="B69:B77"/>
    <mergeCell ref="B78:B86"/>
    <mergeCell ref="B64:J64"/>
    <mergeCell ref="B66:C68"/>
    <mergeCell ref="D66:D68"/>
    <mergeCell ref="E66:E68"/>
    <mergeCell ref="F66:F68"/>
    <mergeCell ref="G66:G68"/>
    <mergeCell ref="H66:J66"/>
    <mergeCell ref="H67:J67"/>
    <mergeCell ref="B35:B47"/>
    <mergeCell ref="B48:B60"/>
    <mergeCell ref="F33:K33"/>
    <mergeCell ref="F32:K32"/>
  </mergeCells>
  <phoneticPr fontId="1" type="noConversion"/>
  <conditionalFormatting sqref="B32:K60">
    <cfRule type="colorScale" priority="4">
      <colorScale>
        <cfvo type="min"/>
        <cfvo type="max"/>
        <color rgb="FFFCFCFF"/>
        <color rgb="FFF8696B"/>
      </colorScale>
    </cfRule>
  </conditionalFormatting>
  <conditionalFormatting sqref="B4:J26">
    <cfRule type="colorScale" priority="3">
      <colorScale>
        <cfvo type="min"/>
        <cfvo type="max"/>
        <color rgb="FFFCFCFF"/>
        <color rgb="FF63BE7B"/>
      </colorScale>
    </cfRule>
  </conditionalFormatting>
  <conditionalFormatting sqref="B66:J8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opLeftCell="A46" zoomScaleNormal="100" workbookViewId="0">
      <selection activeCell="I84" sqref="I84"/>
    </sheetView>
  </sheetViews>
  <sheetFormatPr defaultRowHeight="15"/>
  <cols>
    <col min="1" max="1" width="6.5" style="409" bestFit="1" customWidth="1"/>
    <col min="2" max="2" width="10.375" style="409" bestFit="1" customWidth="1"/>
    <col min="3" max="3" width="14" style="409" bestFit="1" customWidth="1"/>
    <col min="4" max="4" width="9.125" style="409" bestFit="1" customWidth="1"/>
    <col min="5" max="5" width="11.75" style="409" bestFit="1" customWidth="1"/>
    <col min="6" max="6" width="9.75" style="409" bestFit="1" customWidth="1"/>
    <col min="7" max="7" width="9.625" style="409" customWidth="1"/>
    <col min="8" max="8" width="9.75" style="409" bestFit="1" customWidth="1"/>
    <col min="9" max="10" width="10.5" style="409" bestFit="1" customWidth="1"/>
    <col min="11" max="11" width="11.75" style="409" bestFit="1" customWidth="1"/>
    <col min="12" max="12" width="10.5" style="416" bestFit="1" customWidth="1"/>
    <col min="13" max="13" width="11.75" style="409" bestFit="1" customWidth="1"/>
    <col min="14" max="15" width="13.375" style="409" bestFit="1" customWidth="1"/>
    <col min="16" max="16" width="9.125" style="409" bestFit="1" customWidth="1"/>
    <col min="17" max="16384" width="9" style="409"/>
  </cols>
  <sheetData>
    <row r="1" spans="1:15" ht="29.25">
      <c r="A1" s="607" t="s">
        <v>3924</v>
      </c>
      <c r="B1" s="608"/>
      <c r="C1" s="402" t="s">
        <v>3925</v>
      </c>
      <c r="D1" s="402" t="s">
        <v>3926</v>
      </c>
      <c r="E1" s="403" t="s">
        <v>372</v>
      </c>
      <c r="F1" s="404" t="s">
        <v>3927</v>
      </c>
      <c r="G1" s="405" t="s">
        <v>3928</v>
      </c>
      <c r="H1" s="406" t="s">
        <v>390</v>
      </c>
      <c r="I1" s="402" t="s">
        <v>389</v>
      </c>
      <c r="J1" s="402" t="s">
        <v>381</v>
      </c>
      <c r="K1" s="407" t="s">
        <v>393</v>
      </c>
      <c r="L1" s="408" t="s">
        <v>396</v>
      </c>
      <c r="M1" s="408" t="s">
        <v>397</v>
      </c>
      <c r="N1" s="408"/>
      <c r="O1" s="408" t="s">
        <v>398</v>
      </c>
    </row>
    <row r="2" spans="1:15">
      <c r="A2" s="410" t="s">
        <v>248</v>
      </c>
      <c r="B2" s="408" t="s">
        <v>3929</v>
      </c>
      <c r="C2" s="408">
        <v>21.3</v>
      </c>
      <c r="D2" s="408">
        <v>2.8</v>
      </c>
      <c r="E2" s="411">
        <f>(3.14*(C2/2-D2)^2)*0.25*0.84</f>
        <v>40.633876500000007</v>
      </c>
      <c r="F2" s="412">
        <f>ROUNDDOWN(E2/34,0)</f>
        <v>1</v>
      </c>
      <c r="G2" s="412">
        <f>ROUNDDOWN(E2/47,0)</f>
        <v>0</v>
      </c>
      <c r="H2" s="412">
        <f>ROUNDDOWN(E2/电缆外径!$G$8,0)</f>
        <v>0</v>
      </c>
      <c r="I2" s="412">
        <f>ROUNDDOWN(E2/电缆外径!$K$5,0)</f>
        <v>0</v>
      </c>
      <c r="J2" s="412">
        <f>ROUNDDOWN(E2/电缆外径!$K$6,0)</f>
        <v>0</v>
      </c>
      <c r="K2" s="413">
        <f>ROUNDDOWN(E2/电缆外径!$K$7,0)</f>
        <v>0</v>
      </c>
      <c r="L2" s="413">
        <f>ROUNDDOWN(E2/电缆外径!$K$32,0)</f>
        <v>0</v>
      </c>
      <c r="M2" s="413">
        <f>ROUNDDOWN(E2/电缆外径!$K$33,0)</f>
        <v>0</v>
      </c>
      <c r="N2" s="413"/>
      <c r="O2" s="412">
        <f>ROUNDDOWN(E2/电缆外径!$K$16,0)</f>
        <v>0</v>
      </c>
    </row>
    <row r="3" spans="1:15">
      <c r="A3" s="410" t="s">
        <v>249</v>
      </c>
      <c r="B3" s="408" t="s">
        <v>3930</v>
      </c>
      <c r="C3" s="408">
        <v>26.9</v>
      </c>
      <c r="D3" s="408">
        <v>2.8</v>
      </c>
      <c r="E3" s="411">
        <f t="shared" ref="E3:E13" si="0">(3.14*(C3/2-D3)^2)*0.25*0.84</f>
        <v>74.790796499999985</v>
      </c>
      <c r="F3" s="412">
        <f t="shared" ref="F3:F13" si="1">ROUNDDOWN(E3/34,0)</f>
        <v>2</v>
      </c>
      <c r="G3" s="412">
        <f t="shared" ref="G3:G13" si="2">ROUNDDOWN(E3/47,0)</f>
        <v>1</v>
      </c>
      <c r="H3" s="412">
        <f>ROUNDDOWN(E3/电缆外径!$G$8,0)</f>
        <v>0</v>
      </c>
      <c r="I3" s="412">
        <f>ROUNDDOWN(E3/电缆外径!$K$5,0)</f>
        <v>0</v>
      </c>
      <c r="J3" s="412">
        <f>ROUNDDOWN(E3/电缆外径!$K$6,0)</f>
        <v>0</v>
      </c>
      <c r="K3" s="413">
        <f>ROUNDDOWN(E3/电缆外径!$K$7,0)</f>
        <v>0</v>
      </c>
      <c r="L3" s="413">
        <f>ROUNDDOWN(E3/电缆外径!$K$32,0)</f>
        <v>0</v>
      </c>
      <c r="M3" s="413">
        <f>ROUNDDOWN(E3/电缆外径!$K$33,0)</f>
        <v>0</v>
      </c>
      <c r="N3" s="413"/>
      <c r="O3" s="412">
        <f>ROUNDDOWN(E3/电缆外径!$K$16,0)</f>
        <v>0</v>
      </c>
    </row>
    <row r="4" spans="1:15">
      <c r="A4" s="410" t="s">
        <v>250</v>
      </c>
      <c r="B4" s="408">
        <v>1</v>
      </c>
      <c r="C4" s="408">
        <v>33.700000000000003</v>
      </c>
      <c r="D4" s="408">
        <v>3.2</v>
      </c>
      <c r="E4" s="411">
        <f t="shared" si="0"/>
        <v>122.86105650000003</v>
      </c>
      <c r="F4" s="412">
        <f t="shared" si="1"/>
        <v>3</v>
      </c>
      <c r="G4" s="412">
        <f t="shared" si="2"/>
        <v>2</v>
      </c>
      <c r="H4" s="412">
        <f>ROUNDDOWN(E4/电缆外径!$G$8,0)</f>
        <v>0</v>
      </c>
      <c r="I4" s="412">
        <f>ROUNDDOWN(E4/电缆外径!$K$5,0)</f>
        <v>0</v>
      </c>
      <c r="J4" s="412">
        <f>ROUNDDOWN(E4/电缆外径!$K$6,0)</f>
        <v>0</v>
      </c>
      <c r="K4" s="413">
        <f>ROUNDDOWN(E4/电缆外径!$K$7,0)</f>
        <v>0</v>
      </c>
      <c r="L4" s="413">
        <f>ROUNDDOWN(E4/电缆外径!$K$32,0)</f>
        <v>0</v>
      </c>
      <c r="M4" s="413">
        <f>ROUNDDOWN(E4/电缆外径!$K$33,0)</f>
        <v>0</v>
      </c>
      <c r="N4" s="413"/>
      <c r="O4" s="412">
        <f>ROUNDDOWN(E4/电缆外径!$K$16,0)</f>
        <v>0</v>
      </c>
    </row>
    <row r="5" spans="1:15">
      <c r="A5" s="410" t="s">
        <v>251</v>
      </c>
      <c r="B5" s="408">
        <v>1.25</v>
      </c>
      <c r="C5" s="408">
        <v>42.4</v>
      </c>
      <c r="D5" s="408">
        <v>3.5</v>
      </c>
      <c r="E5" s="411">
        <f t="shared" si="0"/>
        <v>206.58342599999997</v>
      </c>
      <c r="F5" s="412">
        <f t="shared" si="1"/>
        <v>6</v>
      </c>
      <c r="G5" s="412">
        <f t="shared" si="2"/>
        <v>4</v>
      </c>
      <c r="H5" s="412">
        <f>ROUNDDOWN(E5/电缆外径!$G$8,0)</f>
        <v>0</v>
      </c>
      <c r="I5" s="412">
        <f>ROUNDDOWN(E5/电缆外径!$K$5,0)</f>
        <v>0</v>
      </c>
      <c r="J5" s="412">
        <f>ROUNDDOWN(E5/电缆外径!$K$6,0)</f>
        <v>0</v>
      </c>
      <c r="K5" s="413">
        <f>ROUNDDOWN(E5/电缆外径!$K$7,0)</f>
        <v>0</v>
      </c>
      <c r="L5" s="413">
        <f>ROUNDDOWN(E5/电缆外径!$K$32,0)</f>
        <v>0</v>
      </c>
      <c r="M5" s="413">
        <f>ROUNDDOWN(E5/电缆外径!$K$33,0)</f>
        <v>0</v>
      </c>
      <c r="N5" s="413"/>
      <c r="O5" s="412">
        <f>ROUNDDOWN(E5/电缆外径!$K$16,0)</f>
        <v>0</v>
      </c>
    </row>
    <row r="6" spans="1:15">
      <c r="A6" s="410" t="s">
        <v>252</v>
      </c>
      <c r="B6" s="408">
        <v>1.5</v>
      </c>
      <c r="C6" s="408">
        <v>48.3</v>
      </c>
      <c r="D6" s="408">
        <v>3.5</v>
      </c>
      <c r="E6" s="411">
        <f t="shared" si="0"/>
        <v>281.18299649999994</v>
      </c>
      <c r="F6" s="412">
        <f t="shared" si="1"/>
        <v>8</v>
      </c>
      <c r="G6" s="412">
        <f t="shared" si="2"/>
        <v>5</v>
      </c>
      <c r="H6" s="412">
        <f>ROUNDDOWN(E6/电缆外径!$G$8,0)</f>
        <v>0</v>
      </c>
      <c r="I6" s="412">
        <f>ROUNDDOWN(E6/电缆外径!$K$5,0)</f>
        <v>0</v>
      </c>
      <c r="J6" s="412">
        <f>ROUNDDOWN(E6/电缆外径!$K$6,0)</f>
        <v>0</v>
      </c>
      <c r="K6" s="413">
        <f>ROUNDDOWN(E6/电缆外径!$K$7,0)</f>
        <v>0</v>
      </c>
      <c r="L6" s="413">
        <f>ROUNDDOWN(E6/电缆外径!$K$32,0)</f>
        <v>0</v>
      </c>
      <c r="M6" s="413">
        <f>ROUNDDOWN(E6/电缆外径!$K$33,0)</f>
        <v>0</v>
      </c>
      <c r="N6" s="413"/>
      <c r="O6" s="412">
        <f>ROUNDDOWN(E6/电缆外径!$K$16,0)</f>
        <v>0</v>
      </c>
    </row>
    <row r="7" spans="1:15">
      <c r="A7" s="410" t="s">
        <v>253</v>
      </c>
      <c r="B7" s="408">
        <v>2</v>
      </c>
      <c r="C7" s="408">
        <v>60.3</v>
      </c>
      <c r="D7" s="408">
        <v>3.8</v>
      </c>
      <c r="E7" s="411">
        <f t="shared" si="0"/>
        <v>457.83625649999988</v>
      </c>
      <c r="F7" s="412">
        <f t="shared" si="1"/>
        <v>13</v>
      </c>
      <c r="G7" s="412">
        <f t="shared" si="2"/>
        <v>9</v>
      </c>
      <c r="H7" s="412">
        <f>ROUNDDOWN(E7/电缆外径!$G$8,0)</f>
        <v>1</v>
      </c>
      <c r="I7" s="412">
        <f>ROUNDDOWN(E7/电缆外径!$K$5,0)</f>
        <v>0</v>
      </c>
      <c r="J7" s="412">
        <f>ROUNDDOWN(E7/电缆外径!$K$6,0)</f>
        <v>0</v>
      </c>
      <c r="K7" s="413">
        <f>ROUNDDOWN(E7/电缆外径!$K$7,0)</f>
        <v>0</v>
      </c>
      <c r="L7" s="413">
        <f>ROUNDDOWN(E7/电缆外径!$K$32,0)</f>
        <v>1</v>
      </c>
      <c r="M7" s="413">
        <f>ROUNDDOWN(E7/电缆外径!$K$33,0)</f>
        <v>1</v>
      </c>
      <c r="N7" s="413"/>
      <c r="O7" s="412">
        <f>ROUNDDOWN(E7/电缆外径!$K$16,0)</f>
        <v>0</v>
      </c>
    </row>
    <row r="8" spans="1:15">
      <c r="A8" s="410" t="s">
        <v>254</v>
      </c>
      <c r="B8" s="408">
        <v>2.5</v>
      </c>
      <c r="C8" s="408">
        <v>76.099999999999994</v>
      </c>
      <c r="D8" s="408">
        <v>4</v>
      </c>
      <c r="E8" s="411">
        <f t="shared" si="0"/>
        <v>764.51000850000003</v>
      </c>
      <c r="F8" s="412">
        <f t="shared" si="1"/>
        <v>22</v>
      </c>
      <c r="G8" s="412">
        <f t="shared" si="2"/>
        <v>16</v>
      </c>
      <c r="H8" s="412">
        <f>ROUNDDOWN(E8/电缆外径!$G$8,0)</f>
        <v>1</v>
      </c>
      <c r="I8" s="412">
        <f>ROUNDDOWN(E8/电缆外径!$K$5,0)</f>
        <v>1</v>
      </c>
      <c r="J8" s="412">
        <f>ROUNDDOWN(E8/电缆外径!$K$6,0)</f>
        <v>1</v>
      </c>
      <c r="K8" s="413">
        <f>ROUNDDOWN(E8/电缆外径!$K$7,0)</f>
        <v>0</v>
      </c>
      <c r="L8" s="413">
        <f>ROUNDDOWN(E8/电缆外径!$K$32,0)</f>
        <v>2</v>
      </c>
      <c r="M8" s="413">
        <f>ROUNDDOWN(E8/电缆外径!$K$33,0)</f>
        <v>2</v>
      </c>
      <c r="N8" s="413"/>
      <c r="O8" s="412">
        <f>ROUNDDOWN(E8/电缆外径!$K$16,0)</f>
        <v>1</v>
      </c>
    </row>
    <row r="9" spans="1:15">
      <c r="A9" s="410" t="s">
        <v>255</v>
      </c>
      <c r="B9" s="408">
        <v>3</v>
      </c>
      <c r="C9" s="408">
        <v>88.9</v>
      </c>
      <c r="D9" s="408">
        <v>4</v>
      </c>
      <c r="E9" s="411">
        <f t="shared" si="0"/>
        <v>1078.9119285000002</v>
      </c>
      <c r="F9" s="412">
        <f t="shared" si="1"/>
        <v>31</v>
      </c>
      <c r="G9" s="412">
        <f t="shared" si="2"/>
        <v>22</v>
      </c>
      <c r="H9" s="412">
        <f>ROUNDDOWN(E9/电缆外径!$G$8,0)</f>
        <v>2</v>
      </c>
      <c r="I9" s="412">
        <f>ROUNDDOWN(E9/电缆外径!$K$5,0)</f>
        <v>2</v>
      </c>
      <c r="J9" s="412">
        <f>ROUNDDOWN(E9/电缆外径!$K$6,0)</f>
        <v>1</v>
      </c>
      <c r="K9" s="413">
        <f>ROUNDDOWN(E9/电缆外径!$K$7,0)</f>
        <v>1</v>
      </c>
      <c r="L9" s="413">
        <f>ROUNDDOWN(E9/电缆外径!$K$32,0)</f>
        <v>3</v>
      </c>
      <c r="M9" s="413">
        <f>ROUNDDOWN(E9/电缆外径!$K$33,0)</f>
        <v>2</v>
      </c>
      <c r="N9" s="413"/>
      <c r="O9" s="412">
        <f>ROUNDDOWN(E9/电缆外径!$K$16,0)</f>
        <v>1</v>
      </c>
    </row>
    <row r="10" spans="1:15">
      <c r="A10" s="410" t="s">
        <v>256</v>
      </c>
      <c r="B10" s="408">
        <v>4</v>
      </c>
      <c r="C10" s="408">
        <v>114.3</v>
      </c>
      <c r="D10" s="408">
        <v>4</v>
      </c>
      <c r="E10" s="411">
        <f t="shared" si="0"/>
        <v>1862.7538964999999</v>
      </c>
      <c r="F10" s="412">
        <f t="shared" si="1"/>
        <v>54</v>
      </c>
      <c r="G10" s="412">
        <f t="shared" si="2"/>
        <v>39</v>
      </c>
      <c r="H10" s="412">
        <f>ROUNDDOWN(E10/电缆外径!$G$8,0)</f>
        <v>4</v>
      </c>
      <c r="I10" s="412">
        <f>ROUNDDOWN(E10/电缆外径!$K$5,0)</f>
        <v>3</v>
      </c>
      <c r="J10" s="412">
        <f>ROUNDDOWN(E10/电缆外径!$K$6,0)</f>
        <v>2</v>
      </c>
      <c r="K10" s="413">
        <f>ROUNDDOWN(E10/电缆外径!$K$7,0)</f>
        <v>2</v>
      </c>
      <c r="L10" s="413">
        <f>ROUNDDOWN(E10/电缆外径!$K$32,0)</f>
        <v>6</v>
      </c>
      <c r="M10" s="413">
        <f>ROUNDDOWN(E10/电缆外径!$K$33,0)</f>
        <v>4</v>
      </c>
      <c r="N10" s="413"/>
      <c r="O10" s="412">
        <f>ROUNDDOWN(E10/电缆外径!$K$16,0)</f>
        <v>3</v>
      </c>
    </row>
    <row r="11" spans="1:15">
      <c r="A11" s="410" t="s">
        <v>257</v>
      </c>
      <c r="B11" s="408">
        <v>5</v>
      </c>
      <c r="C11" s="408">
        <v>140</v>
      </c>
      <c r="D11" s="408">
        <v>4.5</v>
      </c>
      <c r="E11" s="411">
        <f t="shared" si="0"/>
        <v>2828.9908500000001</v>
      </c>
      <c r="F11" s="412">
        <f t="shared" si="1"/>
        <v>83</v>
      </c>
      <c r="G11" s="412">
        <f t="shared" si="2"/>
        <v>60</v>
      </c>
      <c r="H11" s="412">
        <f>ROUNDDOWN(E11/电缆外径!$G$8,0)</f>
        <v>7</v>
      </c>
      <c r="I11" s="412">
        <f>ROUNDDOWN(E11/电缆外径!$K$5,0)</f>
        <v>5</v>
      </c>
      <c r="J11" s="412">
        <f>ROUNDDOWN(E11/电缆外径!$K$6,0)</f>
        <v>4</v>
      </c>
      <c r="K11" s="413">
        <f>ROUNDDOWN(E11/电缆外径!$K$7,0)</f>
        <v>3</v>
      </c>
      <c r="L11" s="413">
        <f>ROUNDDOWN(E11/电缆外径!$K$32,0)</f>
        <v>9</v>
      </c>
      <c r="M11" s="413">
        <f>ROUNDDOWN(E11/电缆外径!$K$33,0)</f>
        <v>7</v>
      </c>
      <c r="N11" s="413"/>
      <c r="O11" s="412">
        <f>ROUNDDOWN(E11/电缆外径!$K$16,0)</f>
        <v>5</v>
      </c>
    </row>
    <row r="12" spans="1:15">
      <c r="A12" s="410" t="s">
        <v>258</v>
      </c>
      <c r="B12" s="408">
        <v>6</v>
      </c>
      <c r="C12" s="408">
        <v>168.3</v>
      </c>
      <c r="D12" s="408">
        <v>4.5</v>
      </c>
      <c r="E12" s="411">
        <f t="shared" si="0"/>
        <v>4183.3143765000004</v>
      </c>
      <c r="F12" s="412">
        <f t="shared" si="1"/>
        <v>123</v>
      </c>
      <c r="G12" s="412">
        <f t="shared" si="2"/>
        <v>89</v>
      </c>
      <c r="H12" s="412">
        <f>ROUNDDOWN(E12/电缆外径!$G$8,0)</f>
        <v>10</v>
      </c>
      <c r="I12" s="412">
        <f>ROUNDDOWN(E12/电缆外径!$K$5,0)</f>
        <v>8</v>
      </c>
      <c r="J12" s="412">
        <f>ROUNDDOWN(E12/电缆外径!$K$6,0)</f>
        <v>6</v>
      </c>
      <c r="K12" s="413">
        <f>ROUNDDOWN(E12/电缆外径!$K$7,0)</f>
        <v>5</v>
      </c>
      <c r="L12" s="413">
        <f>ROUNDDOWN(E12/电缆外径!$K$32,0)</f>
        <v>14</v>
      </c>
      <c r="M12" s="413">
        <f>ROUNDDOWN(E12/电缆外径!$K$33,0)</f>
        <v>11</v>
      </c>
      <c r="N12" s="413"/>
      <c r="O12" s="412">
        <f>ROUNDDOWN(E12/电缆外径!$K$16,0)</f>
        <v>7</v>
      </c>
    </row>
    <row r="13" spans="1:15" ht="15.75" thickBot="1">
      <c r="A13" s="414" t="s">
        <v>259</v>
      </c>
      <c r="B13" s="415">
        <v>8</v>
      </c>
      <c r="C13" s="415">
        <v>219.1</v>
      </c>
      <c r="D13" s="415">
        <v>6.5</v>
      </c>
      <c r="E13" s="411">
        <f t="shared" si="0"/>
        <v>7002.3680684999999</v>
      </c>
      <c r="F13" s="412">
        <f t="shared" si="1"/>
        <v>205</v>
      </c>
      <c r="G13" s="412">
        <f t="shared" si="2"/>
        <v>148</v>
      </c>
      <c r="H13" s="412">
        <f>ROUNDDOWN(E13/电缆外径!$G$8,0)</f>
        <v>17</v>
      </c>
      <c r="I13" s="412">
        <f>ROUNDDOWN(E13/电缆外径!$K$5,0)</f>
        <v>13</v>
      </c>
      <c r="J13" s="412">
        <f>ROUNDDOWN(E13/电缆外径!$K$6,0)</f>
        <v>10</v>
      </c>
      <c r="K13" s="413">
        <f>ROUNDDOWN(E13/电缆外径!$K$7,0)</f>
        <v>8</v>
      </c>
      <c r="L13" s="413">
        <f>ROUNDDOWN(E13/电缆外径!$K$32,0)</f>
        <v>24</v>
      </c>
      <c r="M13" s="413">
        <f>ROUNDDOWN(E13/电缆外径!$K$33,0)</f>
        <v>18</v>
      </c>
      <c r="N13" s="413"/>
      <c r="O13" s="412">
        <f>ROUNDDOWN(E13/电缆外径!$K$16,0)</f>
        <v>12</v>
      </c>
    </row>
    <row r="14" spans="1:15" ht="15.75" thickBot="1">
      <c r="A14" s="259"/>
      <c r="B14" s="259"/>
      <c r="C14" s="259"/>
      <c r="D14" s="259"/>
      <c r="E14" s="259"/>
    </row>
    <row r="15" spans="1:15" ht="15.75">
      <c r="A15" s="417"/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9"/>
    </row>
    <row r="16" spans="1:15" ht="15.75">
      <c r="A16" s="420" t="s">
        <v>3931</v>
      </c>
      <c r="B16" s="421" t="s">
        <v>3932</v>
      </c>
      <c r="C16" s="421" t="s">
        <v>3933</v>
      </c>
      <c r="D16" s="421" t="s">
        <v>3934</v>
      </c>
      <c r="E16" s="421" t="s">
        <v>3935</v>
      </c>
      <c r="F16" s="422" t="s">
        <v>395</v>
      </c>
      <c r="G16" s="422"/>
      <c r="H16" s="423" t="s">
        <v>394</v>
      </c>
      <c r="I16" s="424" t="s">
        <v>391</v>
      </c>
      <c r="J16" s="424" t="s">
        <v>361</v>
      </c>
      <c r="K16" s="421" t="s">
        <v>392</v>
      </c>
      <c r="L16" s="421" t="s">
        <v>399</v>
      </c>
      <c r="M16" s="423" t="s">
        <v>403</v>
      </c>
      <c r="N16" s="424" t="s">
        <v>406</v>
      </c>
      <c r="O16" s="424" t="s">
        <v>404</v>
      </c>
    </row>
    <row r="17" spans="1:16">
      <c r="A17" s="425" t="s">
        <v>273</v>
      </c>
      <c r="B17" s="426" t="s">
        <v>3936</v>
      </c>
      <c r="C17" s="426" t="s">
        <v>274</v>
      </c>
      <c r="D17" s="427">
        <f>50*25</f>
        <v>1250</v>
      </c>
      <c r="E17" s="408">
        <f>ROUNDDOWN(D17/34*0.8*0.4,0)</f>
        <v>11</v>
      </c>
      <c r="F17" s="408">
        <f>ROUNDDOWN(D17/电缆外径!$G$8*0.8*0.4,0)</f>
        <v>1</v>
      </c>
      <c r="G17" s="408"/>
      <c r="H17" s="428">
        <f>ROUNDDOWN(D17/电缆外径!$K$5*0.8*0.4,0)</f>
        <v>0</v>
      </c>
      <c r="I17" s="429">
        <f>ROUNDDOWN(D17/电缆外径!$K$6*0.8*0.4,0)</f>
        <v>0</v>
      </c>
      <c r="J17" s="408">
        <f>ROUNDDOWN(D17/电缆外径!$K$7*0.8*0.4,0)</f>
        <v>0</v>
      </c>
      <c r="K17" s="426">
        <f>ROUNDDOWN(D17/电缆外径!$K$8*0.8*0.4,0)</f>
        <v>0</v>
      </c>
      <c r="L17" s="426">
        <f>ROUNDDOWN(D17/电缆外径!$K$32*0.8*0.4,0)</f>
        <v>1</v>
      </c>
      <c r="M17" s="426"/>
      <c r="N17" s="426">
        <f>ROUNDDOWN(D17/电缆外径!$K$20*0.8*0.4,0)</f>
        <v>0</v>
      </c>
      <c r="O17" s="430"/>
    </row>
    <row r="18" spans="1:16">
      <c r="A18" s="425" t="s">
        <v>275</v>
      </c>
      <c r="B18" s="426" t="s">
        <v>3936</v>
      </c>
      <c r="C18" s="426" t="s">
        <v>276</v>
      </c>
      <c r="D18" s="427">
        <f>50*75</f>
        <v>3750</v>
      </c>
      <c r="E18" s="408">
        <f t="shared" ref="E18:E56" si="3">ROUNDDOWN(D18/34*0.8*0.4,0)</f>
        <v>35</v>
      </c>
      <c r="F18" s="408">
        <f>ROUNDDOWN(D18/电缆外径!$G$8*0.8*0.4,0)</f>
        <v>3</v>
      </c>
      <c r="G18" s="408"/>
      <c r="H18" s="428">
        <f>ROUNDDOWN(D18/电缆外径!$K$5*0.8*0.4,0)</f>
        <v>2</v>
      </c>
      <c r="I18" s="429">
        <f>ROUNDDOWN(D18/电缆外径!$K$6*0.8*0.4,0)</f>
        <v>1</v>
      </c>
      <c r="J18" s="408">
        <f>ROUNDDOWN(D18/电缆外径!$K$7*0.8*0.4,0)</f>
        <v>1</v>
      </c>
      <c r="K18" s="426">
        <f>ROUNDDOWN(D18/电缆外径!$K$8*0.8*0.4,0)</f>
        <v>1</v>
      </c>
      <c r="L18" s="426">
        <f>ROUNDDOWN(D18/电缆外径!$K$32*0.8*0.4,0)</f>
        <v>4</v>
      </c>
      <c r="M18" s="426">
        <f t="shared" ref="M18:M42" si="4">ROUNDDOWN(D18/507*0.8*0.4,0)</f>
        <v>2</v>
      </c>
      <c r="N18" s="426">
        <f>ROUNDDOWN(D18/电缆外径!$K$20*0.8*0.4,0)</f>
        <v>0</v>
      </c>
      <c r="O18" s="426">
        <f t="shared" ref="O18:O36" si="5">ROUNDDOWN(D18/1705*0.8*0.4,0)</f>
        <v>0</v>
      </c>
    </row>
    <row r="19" spans="1:16">
      <c r="A19" s="425" t="s">
        <v>277</v>
      </c>
      <c r="B19" s="426" t="s">
        <v>3936</v>
      </c>
      <c r="C19" s="426" t="s">
        <v>278</v>
      </c>
      <c r="D19" s="427">
        <f>50*100</f>
        <v>5000</v>
      </c>
      <c r="E19" s="408">
        <f t="shared" si="3"/>
        <v>47</v>
      </c>
      <c r="F19" s="408">
        <f>ROUNDDOWN(D19/电缆外径!$G$8*0.8*0.4,0)</f>
        <v>4</v>
      </c>
      <c r="G19" s="408"/>
      <c r="H19" s="428">
        <f>ROUNDDOWN(D19/电缆外径!$K$5*0.8*0.4,0)</f>
        <v>3</v>
      </c>
      <c r="I19" s="429">
        <f>ROUNDDOWN(D19/电缆外径!$K$6*0.8*0.4,0)</f>
        <v>2</v>
      </c>
      <c r="J19" s="408">
        <f>ROUNDDOWN(D19/电缆外径!$K$7*0.8*0.4,0)</f>
        <v>1</v>
      </c>
      <c r="K19" s="426">
        <f>ROUNDDOWN(D19/电缆外径!$K$8*0.8*0.4,0)</f>
        <v>1</v>
      </c>
      <c r="L19" s="426">
        <f>ROUNDDOWN(D19/电缆外径!$K$32*0.8*0.4,0)</f>
        <v>5</v>
      </c>
      <c r="M19" s="426">
        <f t="shared" si="4"/>
        <v>3</v>
      </c>
      <c r="N19" s="426">
        <f>ROUNDDOWN(D19/电缆外径!$K$20*0.8*0.4,0)</f>
        <v>1</v>
      </c>
      <c r="O19" s="426">
        <f t="shared" si="5"/>
        <v>0</v>
      </c>
    </row>
    <row r="20" spans="1:16">
      <c r="A20" s="425" t="s">
        <v>279</v>
      </c>
      <c r="B20" s="426" t="s">
        <v>3936</v>
      </c>
      <c r="C20" s="426" t="s">
        <v>280</v>
      </c>
      <c r="D20" s="427">
        <f>75*100</f>
        <v>7500</v>
      </c>
      <c r="E20" s="408">
        <f t="shared" si="3"/>
        <v>70</v>
      </c>
      <c r="F20" s="408">
        <f>ROUNDDOWN(D20/电缆外径!$G$8*0.8*0.4,0)</f>
        <v>6</v>
      </c>
      <c r="G20" s="408"/>
      <c r="H20" s="428">
        <f>ROUNDDOWN(D20/电缆外径!$K$5*0.8*0.4,0)</f>
        <v>4</v>
      </c>
      <c r="I20" s="429">
        <f>ROUNDDOWN(D20/电缆外径!$K$6*0.8*0.4,0)</f>
        <v>3</v>
      </c>
      <c r="J20" s="408">
        <f>ROUNDDOWN(D20/电缆外径!$K$7*0.8*0.4,0)</f>
        <v>2</v>
      </c>
      <c r="K20" s="426">
        <f>ROUNDDOWN(D20/电缆外径!$K$8*0.8*0.4,0)</f>
        <v>2</v>
      </c>
      <c r="L20" s="426">
        <f>ROUNDDOWN(D20/电缆外径!$K$32*0.8*0.4,0)</f>
        <v>8</v>
      </c>
      <c r="M20" s="426">
        <f t="shared" si="4"/>
        <v>4</v>
      </c>
      <c r="N20" s="426">
        <f>ROUNDDOWN(D20/电缆外径!$K$20*0.8*0.4,0)</f>
        <v>1</v>
      </c>
      <c r="O20" s="426">
        <f t="shared" si="5"/>
        <v>1</v>
      </c>
    </row>
    <row r="21" spans="1:16">
      <c r="A21" s="425" t="s">
        <v>281</v>
      </c>
      <c r="B21" s="426" t="s">
        <v>3936</v>
      </c>
      <c r="C21" s="426" t="s">
        <v>282</v>
      </c>
      <c r="D21" s="427">
        <f>100*100</f>
        <v>10000</v>
      </c>
      <c r="E21" s="408">
        <f t="shared" si="3"/>
        <v>94</v>
      </c>
      <c r="F21" s="408">
        <f>ROUNDDOWN(D21/电缆外径!$G$8*0.8*0.4,0)</f>
        <v>8</v>
      </c>
      <c r="G21" s="408"/>
      <c r="H21" s="428">
        <f>ROUNDDOWN(D21/电缆外径!$K$5*0.8*0.4,0)</f>
        <v>6</v>
      </c>
      <c r="I21" s="429">
        <f>ROUNDDOWN(D21/电缆外径!$K$6*0.8*0.4,0)</f>
        <v>4</v>
      </c>
      <c r="J21" s="408">
        <f>ROUNDDOWN(D21/电缆外径!$K$7*0.8*0.4,0)</f>
        <v>3</v>
      </c>
      <c r="K21" s="426">
        <f>ROUNDDOWN(D21/电缆外径!$K$8*0.8*0.4,0)</f>
        <v>3</v>
      </c>
      <c r="L21" s="426">
        <f>ROUNDDOWN(D21/电缆外径!$K$32*0.8*0.4,0)</f>
        <v>11</v>
      </c>
      <c r="M21" s="426">
        <f t="shared" si="4"/>
        <v>6</v>
      </c>
      <c r="N21" s="426">
        <f>ROUNDDOWN(D21/电缆外径!$K$20*0.8*0.4,0)</f>
        <v>2</v>
      </c>
      <c r="O21" s="426">
        <f t="shared" si="5"/>
        <v>1</v>
      </c>
      <c r="P21" s="431">
        <f>ROUNDDOWN(D21/2721*0.8*0.4,0)</f>
        <v>1</v>
      </c>
    </row>
    <row r="22" spans="1:16">
      <c r="A22" s="425" t="s">
        <v>283</v>
      </c>
      <c r="B22" s="426" t="s">
        <v>3936</v>
      </c>
      <c r="C22" s="426" t="s">
        <v>284</v>
      </c>
      <c r="D22" s="427">
        <f>50*150</f>
        <v>7500</v>
      </c>
      <c r="E22" s="408">
        <f t="shared" si="3"/>
        <v>70</v>
      </c>
      <c r="F22" s="408">
        <f>ROUNDDOWN(D22/电缆外径!$G$8*0.8*0.4,0)</f>
        <v>6</v>
      </c>
      <c r="G22" s="408"/>
      <c r="H22" s="428">
        <f>ROUNDDOWN(D22/电缆外径!$K$5*0.8*0.4,0)</f>
        <v>4</v>
      </c>
      <c r="I22" s="429">
        <f>ROUNDDOWN(D22/电缆外径!$K$6*0.8*0.4,0)</f>
        <v>3</v>
      </c>
      <c r="J22" s="408">
        <f>ROUNDDOWN(D22/电缆外径!$K$7*0.8*0.4,0)</f>
        <v>2</v>
      </c>
      <c r="K22" s="426">
        <f>ROUNDDOWN(D22/电缆外径!$K$8*0.8*0.4,0)</f>
        <v>2</v>
      </c>
      <c r="L22" s="426">
        <f>ROUNDDOWN(D22/电缆外径!$K$32*0.8*0.4,0)</f>
        <v>8</v>
      </c>
      <c r="M22" s="426">
        <f t="shared" si="4"/>
        <v>4</v>
      </c>
      <c r="N22" s="426">
        <f>ROUNDDOWN(D22/电缆外径!$K$20*0.8*0.4,0)</f>
        <v>1</v>
      </c>
      <c r="O22" s="426">
        <f t="shared" si="5"/>
        <v>1</v>
      </c>
    </row>
    <row r="23" spans="1:16">
      <c r="A23" s="425" t="s">
        <v>285</v>
      </c>
      <c r="B23" s="426" t="s">
        <v>3936</v>
      </c>
      <c r="C23" s="426" t="s">
        <v>286</v>
      </c>
      <c r="D23" s="427">
        <f>150*75</f>
        <v>11250</v>
      </c>
      <c r="E23" s="408">
        <f t="shared" si="3"/>
        <v>105</v>
      </c>
      <c r="F23" s="408">
        <f>ROUNDDOWN(D23/电缆外径!$G$8*0.8*0.4,0)</f>
        <v>9</v>
      </c>
      <c r="G23" s="408"/>
      <c r="H23" s="428">
        <f>ROUNDDOWN(D23/电缆外径!$K$5*0.8*0.4,0)</f>
        <v>7</v>
      </c>
      <c r="I23" s="429">
        <f>ROUNDDOWN(D23/电缆外径!$K$6*0.8*0.4,0)</f>
        <v>5</v>
      </c>
      <c r="J23" s="408">
        <f>ROUNDDOWN(D23/电缆外径!$K$7*0.8*0.4,0)</f>
        <v>4</v>
      </c>
      <c r="K23" s="426">
        <f>ROUNDDOWN(D23/电缆外径!$K$8*0.8*0.4,0)</f>
        <v>3</v>
      </c>
      <c r="L23" s="426">
        <f>ROUNDDOWN(D23/电缆外径!$K$32*0.8*0.4,0)</f>
        <v>12</v>
      </c>
      <c r="M23" s="426">
        <f t="shared" si="4"/>
        <v>7</v>
      </c>
      <c r="N23" s="426">
        <f>ROUNDDOWN(D23/电缆外径!$K$20*0.8*0.4,0)</f>
        <v>2</v>
      </c>
      <c r="O23" s="426">
        <f t="shared" si="5"/>
        <v>2</v>
      </c>
    </row>
    <row r="24" spans="1:16">
      <c r="A24" s="425" t="s">
        <v>287</v>
      </c>
      <c r="B24" s="426" t="s">
        <v>3936</v>
      </c>
      <c r="C24" s="426" t="s">
        <v>288</v>
      </c>
      <c r="D24" s="427">
        <f>150*100</f>
        <v>15000</v>
      </c>
      <c r="E24" s="408">
        <f t="shared" si="3"/>
        <v>141</v>
      </c>
      <c r="F24" s="408">
        <f>ROUNDDOWN(D24/电缆外径!$G$8*0.8*0.4,0)</f>
        <v>12</v>
      </c>
      <c r="G24" s="408"/>
      <c r="H24" s="428">
        <f>ROUNDDOWN(D24/电缆外径!$K$5*0.8*0.4,0)</f>
        <v>9</v>
      </c>
      <c r="I24" s="429">
        <f>ROUNDDOWN(D24/电缆外径!$K$6*0.8*0.4,0)</f>
        <v>7</v>
      </c>
      <c r="J24" s="408">
        <f>ROUNDDOWN(D24/电缆外径!$K$7*0.8*0.4,0)</f>
        <v>5</v>
      </c>
      <c r="K24" s="426">
        <f>ROUNDDOWN(D24/电缆外径!$K$8*0.8*0.4,0)</f>
        <v>4</v>
      </c>
      <c r="L24" s="426">
        <f>ROUNDDOWN(D24/电缆外径!$K$32*0.8*0.4,0)</f>
        <v>16</v>
      </c>
      <c r="M24" s="426">
        <f t="shared" si="4"/>
        <v>9</v>
      </c>
      <c r="N24" s="426">
        <f>ROUNDDOWN(D24/电缆外径!$K$20*0.8*0.4,0)</f>
        <v>3</v>
      </c>
      <c r="O24" s="426">
        <f t="shared" si="5"/>
        <v>2</v>
      </c>
    </row>
    <row r="25" spans="1:16" s="438" customFormat="1">
      <c r="A25" s="432" t="s">
        <v>289</v>
      </c>
      <c r="B25" s="433" t="s">
        <v>3937</v>
      </c>
      <c r="C25" s="433" t="s">
        <v>290</v>
      </c>
      <c r="D25" s="434">
        <f>100*200</f>
        <v>20000</v>
      </c>
      <c r="E25" s="435">
        <f t="shared" si="3"/>
        <v>188</v>
      </c>
      <c r="F25" s="435">
        <f>ROUNDDOWN(D25/电缆外径!$G$8*0.8*0.4,0)</f>
        <v>16</v>
      </c>
      <c r="G25" s="435"/>
      <c r="H25" s="436">
        <f>ROUNDDOWN(D25/电缆外径!$K$5*0.8*0.4,0)</f>
        <v>12</v>
      </c>
      <c r="I25" s="437">
        <f>ROUNDDOWN(D25/电缆外径!$K$6*0.8*0.4,0)</f>
        <v>9</v>
      </c>
      <c r="J25" s="435">
        <f>ROUNDDOWN(D25/电缆外径!$K$7*0.8*0.4,0)</f>
        <v>7</v>
      </c>
      <c r="K25" s="433">
        <f>ROUNDDOWN(D25/电缆外径!$K$8*0.8*0.4,0)</f>
        <v>6</v>
      </c>
      <c r="L25" s="433">
        <f>ROUNDDOWN(D25/电缆外径!$K$32*0.8*0.4,0)</f>
        <v>22</v>
      </c>
      <c r="M25" s="433">
        <f t="shared" si="4"/>
        <v>12</v>
      </c>
      <c r="N25" s="433">
        <f>ROUNDDOWN(D25/电缆外径!$K$20*0.8*0.4,0)</f>
        <v>4</v>
      </c>
      <c r="O25" s="433">
        <f t="shared" si="5"/>
        <v>3</v>
      </c>
    </row>
    <row r="26" spans="1:16">
      <c r="A26" s="425" t="s">
        <v>291</v>
      </c>
      <c r="B26" s="426" t="s">
        <v>3936</v>
      </c>
      <c r="C26" s="426" t="s">
        <v>292</v>
      </c>
      <c r="D26" s="427">
        <f>250*100</f>
        <v>25000</v>
      </c>
      <c r="E26" s="408">
        <f t="shared" si="3"/>
        <v>235</v>
      </c>
      <c r="F26" s="408">
        <f>ROUNDDOWN(D26/电缆外径!$G$8*0.8*0.4,0)</f>
        <v>20</v>
      </c>
      <c r="G26" s="408"/>
      <c r="H26" s="428">
        <f>ROUNDDOWN(D26/电缆外径!$K$5*0.8*0.4,0)</f>
        <v>15</v>
      </c>
      <c r="I26" s="429">
        <f>ROUNDDOWN(D26/电缆外径!$K$6*0.8*0.4,0)</f>
        <v>12</v>
      </c>
      <c r="J26" s="408">
        <f>ROUNDDOWN(D26/电缆外径!$K$7*0.8*0.4,0)</f>
        <v>9</v>
      </c>
      <c r="K26" s="426">
        <f>ROUNDDOWN(D26/电缆外径!$K$8*0.8*0.4,0)</f>
        <v>7</v>
      </c>
      <c r="L26" s="426">
        <f>ROUNDDOWN(D26/电缆外径!$K$32*0.8*0.4,0)</f>
        <v>27</v>
      </c>
      <c r="M26" s="426">
        <f t="shared" si="4"/>
        <v>15</v>
      </c>
      <c r="N26" s="426">
        <f>ROUNDDOWN(D26/电缆外径!$K$20*0.8*0.4,0)</f>
        <v>5</v>
      </c>
      <c r="O26" s="426">
        <f t="shared" si="5"/>
        <v>4</v>
      </c>
    </row>
    <row r="27" spans="1:16">
      <c r="A27" s="425" t="s">
        <v>293</v>
      </c>
      <c r="B27" s="426" t="s">
        <v>3936</v>
      </c>
      <c r="C27" s="426" t="s">
        <v>294</v>
      </c>
      <c r="D27" s="427">
        <f>300*100</f>
        <v>30000</v>
      </c>
      <c r="E27" s="408">
        <f t="shared" si="3"/>
        <v>282</v>
      </c>
      <c r="F27" s="408">
        <f>ROUNDDOWN(D27/电缆外径!$G$8*0.8*0.4,0)</f>
        <v>24</v>
      </c>
      <c r="G27" s="408"/>
      <c r="H27" s="428">
        <f>ROUNDDOWN(D27/电缆外径!$K$5*0.8*0.4,0)</f>
        <v>18</v>
      </c>
      <c r="I27" s="429">
        <f>ROUNDDOWN(D27/电缆外径!$K$6*0.8*0.4,0)</f>
        <v>14</v>
      </c>
      <c r="J27" s="408">
        <f>ROUNDDOWN(D27/电缆外径!$K$7*0.8*0.4,0)</f>
        <v>11</v>
      </c>
      <c r="K27" s="426">
        <f>ROUNDDOWN(D27/电缆外径!$K$8*0.8*0.4,0)</f>
        <v>9</v>
      </c>
      <c r="L27" s="426">
        <f>ROUNDDOWN(D27/电缆外径!$K$32*0.8*0.4,0)</f>
        <v>33</v>
      </c>
      <c r="M27" s="426">
        <f t="shared" si="4"/>
        <v>18</v>
      </c>
      <c r="N27" s="426">
        <f>ROUNDDOWN(D27/电缆外径!$K$20*0.8*0.4,0)</f>
        <v>6</v>
      </c>
      <c r="O27" s="426">
        <f t="shared" si="5"/>
        <v>5</v>
      </c>
    </row>
    <row r="28" spans="1:16">
      <c r="A28" s="425" t="s">
        <v>295</v>
      </c>
      <c r="B28" s="426" t="s">
        <v>3936</v>
      </c>
      <c r="C28" s="426" t="s">
        <v>296</v>
      </c>
      <c r="D28" s="427">
        <f>300*150</f>
        <v>45000</v>
      </c>
      <c r="E28" s="408">
        <f t="shared" si="3"/>
        <v>423</v>
      </c>
      <c r="F28" s="408">
        <f>ROUNDDOWN(D28/电缆外径!$G$8*0.8*0.4,0)</f>
        <v>36</v>
      </c>
      <c r="G28" s="408"/>
      <c r="H28" s="428">
        <f>ROUNDDOWN(D28/电缆外径!$K$5*0.8*0.4,0)</f>
        <v>28</v>
      </c>
      <c r="I28" s="429">
        <f>ROUNDDOWN(D28/电缆外径!$K$6*0.8*0.4,0)</f>
        <v>22</v>
      </c>
      <c r="J28" s="408">
        <f>ROUNDDOWN(D28/电缆外径!$K$7*0.8*0.4,0)</f>
        <v>17</v>
      </c>
      <c r="K28" s="426">
        <f>ROUNDDOWN(D28/电缆外径!$K$8*0.8*0.4,0)</f>
        <v>13</v>
      </c>
      <c r="L28" s="426">
        <f>ROUNDDOWN(D28/电缆外径!$K$32*0.8*0.4,0)</f>
        <v>50</v>
      </c>
      <c r="M28" s="426">
        <f t="shared" si="4"/>
        <v>28</v>
      </c>
      <c r="N28" s="426">
        <f>ROUNDDOWN(D28/电缆外径!$K$20*0.8*0.4,0)</f>
        <v>9</v>
      </c>
      <c r="O28" s="426">
        <f t="shared" si="5"/>
        <v>8</v>
      </c>
    </row>
    <row r="29" spans="1:16" s="438" customFormat="1">
      <c r="A29" s="432" t="s">
        <v>297</v>
      </c>
      <c r="B29" s="433" t="s">
        <v>3937</v>
      </c>
      <c r="C29" s="433" t="s">
        <v>298</v>
      </c>
      <c r="D29" s="434">
        <f>400*100</f>
        <v>40000</v>
      </c>
      <c r="E29" s="435">
        <f t="shared" si="3"/>
        <v>376</v>
      </c>
      <c r="F29" s="435">
        <f>ROUNDDOWN(D29/电缆外径!$G$8*0.8*0.4,0)</f>
        <v>32</v>
      </c>
      <c r="G29" s="435"/>
      <c r="H29" s="436">
        <f>ROUNDDOWN(D29/电缆外径!$K$5*0.8*0.4,0)</f>
        <v>25</v>
      </c>
      <c r="I29" s="437">
        <f>ROUNDDOWN(D29/电缆外径!$K$6*0.8*0.4,0)</f>
        <v>19</v>
      </c>
      <c r="J29" s="435">
        <f>ROUNDDOWN(D29/电缆外径!$K$7*0.8*0.4,0)</f>
        <v>15</v>
      </c>
      <c r="K29" s="433">
        <f>ROUNDDOWN(D29/电缆外径!$K$8*0.8*0.4,0)</f>
        <v>12</v>
      </c>
      <c r="L29" s="433">
        <f>ROUNDDOWN(D29/电缆外径!$K$32*0.8*0.4,0)</f>
        <v>44</v>
      </c>
      <c r="M29" s="433">
        <f t="shared" si="4"/>
        <v>25</v>
      </c>
      <c r="N29" s="433">
        <f>ROUNDDOWN(D29/电缆外径!$K$20*0.8*0.4,0)</f>
        <v>8</v>
      </c>
      <c r="O29" s="433">
        <f t="shared" si="5"/>
        <v>7</v>
      </c>
    </row>
    <row r="30" spans="1:16">
      <c r="A30" s="425" t="s">
        <v>299</v>
      </c>
      <c r="B30" s="426" t="s">
        <v>3936</v>
      </c>
      <c r="C30" s="426" t="s">
        <v>300</v>
      </c>
      <c r="D30" s="427">
        <f>400*150</f>
        <v>60000</v>
      </c>
      <c r="E30" s="408">
        <f t="shared" si="3"/>
        <v>564</v>
      </c>
      <c r="F30" s="408">
        <f>ROUNDDOWN(D30/电缆外径!$G$8*0.8*0.4,0)</f>
        <v>48</v>
      </c>
      <c r="G30" s="408"/>
      <c r="H30" s="428">
        <f>ROUNDDOWN(D30/电缆外径!$K$5*0.8*0.4,0)</f>
        <v>37</v>
      </c>
      <c r="I30" s="429">
        <f>ROUNDDOWN(D30/电缆外径!$K$6*0.8*0.4,0)</f>
        <v>29</v>
      </c>
      <c r="J30" s="408">
        <f>ROUNDDOWN(D30/电缆外径!$K$7*0.8*0.4,0)</f>
        <v>22</v>
      </c>
      <c r="K30" s="426">
        <f>ROUNDDOWN(D30/电缆外径!$K$8*0.8*0.4,0)</f>
        <v>18</v>
      </c>
      <c r="L30" s="426">
        <f>ROUNDDOWN(D30/电缆外径!$K$32*0.8*0.4,0)</f>
        <v>66</v>
      </c>
      <c r="M30" s="426">
        <f t="shared" si="4"/>
        <v>37</v>
      </c>
      <c r="N30" s="426">
        <f>ROUNDDOWN(D30/电缆外径!$K$20*0.8*0.4,0)</f>
        <v>12</v>
      </c>
      <c r="O30" s="426">
        <f t="shared" si="5"/>
        <v>11</v>
      </c>
    </row>
    <row r="31" spans="1:16">
      <c r="A31" s="425" t="s">
        <v>301</v>
      </c>
      <c r="B31" s="426" t="s">
        <v>3936</v>
      </c>
      <c r="C31" s="426" t="s">
        <v>302</v>
      </c>
      <c r="D31" s="427">
        <f>500*100</f>
        <v>50000</v>
      </c>
      <c r="E31" s="408">
        <f t="shared" si="3"/>
        <v>470</v>
      </c>
      <c r="F31" s="408">
        <f>ROUNDDOWN(D31/电缆外径!$G$8*0.8*0.4,0)</f>
        <v>40</v>
      </c>
      <c r="G31" s="408"/>
      <c r="H31" s="428">
        <f>ROUNDDOWN(D31/电缆外径!$K$5*0.8*0.4,0)</f>
        <v>31</v>
      </c>
      <c r="I31" s="429">
        <f>ROUNDDOWN(D31/电缆外径!$K$6*0.8*0.4,0)</f>
        <v>24</v>
      </c>
      <c r="J31" s="408">
        <f>ROUNDDOWN(D31/电缆外径!$K$7*0.8*0.4,0)</f>
        <v>19</v>
      </c>
      <c r="K31" s="426">
        <f>ROUNDDOWN(D31/电缆外径!$K$8*0.8*0.4,0)</f>
        <v>15</v>
      </c>
      <c r="L31" s="426">
        <f>ROUNDDOWN(D31/电缆外径!$K$32*0.8*0.4,0)</f>
        <v>55</v>
      </c>
      <c r="M31" s="426">
        <f t="shared" si="4"/>
        <v>31</v>
      </c>
      <c r="N31" s="426">
        <f>ROUNDDOWN(D31/电缆外径!$K$20*0.8*0.4,0)</f>
        <v>10</v>
      </c>
      <c r="O31" s="426">
        <f t="shared" si="5"/>
        <v>9</v>
      </c>
    </row>
    <row r="32" spans="1:16">
      <c r="A32" s="425" t="s">
        <v>303</v>
      </c>
      <c r="B32" s="426" t="s">
        <v>3936</v>
      </c>
      <c r="C32" s="426" t="s">
        <v>304</v>
      </c>
      <c r="D32" s="427">
        <f>500*150</f>
        <v>75000</v>
      </c>
      <c r="E32" s="408">
        <f t="shared" si="3"/>
        <v>705</v>
      </c>
      <c r="F32" s="408">
        <f>ROUNDDOWN(D32/电缆外径!$G$8*0.8*0.4,0)</f>
        <v>60</v>
      </c>
      <c r="G32" s="408"/>
      <c r="H32" s="428">
        <f>ROUNDDOWN(D32/电缆外径!$K$5*0.8*0.4,0)</f>
        <v>47</v>
      </c>
      <c r="I32" s="429">
        <f>ROUNDDOWN(D32/电缆外径!$K$6*0.8*0.4,0)</f>
        <v>36</v>
      </c>
      <c r="J32" s="408">
        <f>ROUNDDOWN(D32/电缆外径!$K$7*0.8*0.4,0)</f>
        <v>28</v>
      </c>
      <c r="K32" s="426">
        <f>ROUNDDOWN(D32/电缆外径!$K$8*0.8*0.4,0)</f>
        <v>23</v>
      </c>
      <c r="L32" s="426">
        <f>ROUNDDOWN(D32/电缆外径!$K$32*0.8*0.4,0)</f>
        <v>83</v>
      </c>
      <c r="M32" s="426">
        <f t="shared" si="4"/>
        <v>47</v>
      </c>
      <c r="N32" s="426">
        <f>ROUNDDOWN(D32/电缆外径!$K$20*0.8*0.4,0)</f>
        <v>15</v>
      </c>
      <c r="O32" s="426">
        <f t="shared" si="5"/>
        <v>14</v>
      </c>
    </row>
    <row r="33" spans="1:15" s="438" customFormat="1">
      <c r="A33" s="432" t="s">
        <v>305</v>
      </c>
      <c r="B33" s="433" t="s">
        <v>3937</v>
      </c>
      <c r="C33" s="433" t="s">
        <v>306</v>
      </c>
      <c r="D33" s="434">
        <f>600*100</f>
        <v>60000</v>
      </c>
      <c r="E33" s="435">
        <f t="shared" si="3"/>
        <v>564</v>
      </c>
      <c r="F33" s="435">
        <f>ROUNDDOWN(D33/电缆外径!$G$8*0.8*0.4,0)</f>
        <v>48</v>
      </c>
      <c r="G33" s="435"/>
      <c r="H33" s="436">
        <f>ROUNDDOWN(D33/电缆外径!$K$5*0.8*0.4,0)</f>
        <v>37</v>
      </c>
      <c r="I33" s="437">
        <f>ROUNDDOWN(D33/电缆外径!$K$6*0.8*0.4,0)</f>
        <v>29</v>
      </c>
      <c r="J33" s="435">
        <f>ROUNDDOWN(D33/电缆外径!$K$7*0.8*0.4,0)</f>
        <v>22</v>
      </c>
      <c r="K33" s="433">
        <f>ROUNDDOWN(D33/电缆外径!$K$8*0.8*0.4,0)</f>
        <v>18</v>
      </c>
      <c r="L33" s="433">
        <f>ROUNDDOWN(D33/电缆外径!$K$32*0.8*0.4,0)</f>
        <v>66</v>
      </c>
      <c r="M33" s="433">
        <f t="shared" si="4"/>
        <v>37</v>
      </c>
      <c r="N33" s="433">
        <f>ROUNDDOWN(D33/电缆外径!$K$20*0.8*0.4,0)</f>
        <v>12</v>
      </c>
      <c r="O33" s="433">
        <f t="shared" si="5"/>
        <v>11</v>
      </c>
    </row>
    <row r="34" spans="1:15">
      <c r="A34" s="425" t="s">
        <v>307</v>
      </c>
      <c r="B34" s="426" t="s">
        <v>3936</v>
      </c>
      <c r="C34" s="426" t="s">
        <v>308</v>
      </c>
      <c r="D34" s="427">
        <f>600*150</f>
        <v>90000</v>
      </c>
      <c r="E34" s="408">
        <f t="shared" si="3"/>
        <v>847</v>
      </c>
      <c r="F34" s="408">
        <f>ROUNDDOWN(D34/电缆外径!$G$8*0.8*0.4,0)</f>
        <v>73</v>
      </c>
      <c r="G34" s="408"/>
      <c r="H34" s="428">
        <f>ROUNDDOWN(D34/电缆外径!$K$5*0.8*0.4,0)</f>
        <v>56</v>
      </c>
      <c r="I34" s="429">
        <f>ROUNDDOWN(D34/电缆外径!$K$6*0.8*0.4,0)</f>
        <v>44</v>
      </c>
      <c r="J34" s="408">
        <f>ROUNDDOWN(D34/电缆外径!$K$7*0.8*0.4,0)</f>
        <v>34</v>
      </c>
      <c r="K34" s="426">
        <f>ROUNDDOWN(D34/电缆外径!$K$8*0.8*0.4,0)</f>
        <v>27</v>
      </c>
      <c r="L34" s="426">
        <f>ROUNDDOWN(D34/电缆外径!$K$32*0.8*0.4,0)</f>
        <v>100</v>
      </c>
      <c r="M34" s="426">
        <f t="shared" si="4"/>
        <v>56</v>
      </c>
      <c r="N34" s="426">
        <f>ROUNDDOWN(D34/电缆外径!$K$20*0.8*0.4,0)</f>
        <v>18</v>
      </c>
      <c r="O34" s="426">
        <f t="shared" si="5"/>
        <v>16</v>
      </c>
    </row>
    <row r="35" spans="1:15">
      <c r="A35" s="425" t="s">
        <v>309</v>
      </c>
      <c r="B35" s="426" t="s">
        <v>3936</v>
      </c>
      <c r="C35" s="426" t="s">
        <v>310</v>
      </c>
      <c r="D35" s="427">
        <f>600*200</f>
        <v>120000</v>
      </c>
      <c r="E35" s="408">
        <f t="shared" si="3"/>
        <v>1129</v>
      </c>
      <c r="F35" s="408">
        <f>ROUNDDOWN(D35/电缆外径!$G$8*0.8*0.4,0)</f>
        <v>97</v>
      </c>
      <c r="G35" s="408"/>
      <c r="H35" s="428">
        <f>ROUNDDOWN(D35/电缆外径!$K$5*0.8*0.4,0)</f>
        <v>75</v>
      </c>
      <c r="I35" s="429">
        <f>ROUNDDOWN(D35/电缆外径!$K$6*0.8*0.4,0)</f>
        <v>58</v>
      </c>
      <c r="J35" s="408">
        <f>ROUNDDOWN(D35/电缆外径!$K$7*0.8*0.4,0)</f>
        <v>45</v>
      </c>
      <c r="K35" s="426">
        <f>ROUNDDOWN(D35/电缆外径!$K$8*0.8*0.4,0)</f>
        <v>37</v>
      </c>
      <c r="L35" s="426">
        <f>ROUNDDOWN(D35/电缆外径!$K$32*0.8*0.4,0)</f>
        <v>133</v>
      </c>
      <c r="M35" s="426">
        <f t="shared" si="4"/>
        <v>75</v>
      </c>
      <c r="N35" s="426">
        <f>ROUNDDOWN(D35/电缆外径!$K$20*0.8*0.4,0)</f>
        <v>24</v>
      </c>
      <c r="O35" s="426">
        <f t="shared" si="5"/>
        <v>22</v>
      </c>
    </row>
    <row r="36" spans="1:15">
      <c r="A36" s="425" t="s">
        <v>311</v>
      </c>
      <c r="B36" s="426" t="s">
        <v>3936</v>
      </c>
      <c r="C36" s="426" t="s">
        <v>312</v>
      </c>
      <c r="D36" s="427">
        <f>700*100</f>
        <v>70000</v>
      </c>
      <c r="E36" s="408">
        <f t="shared" si="3"/>
        <v>658</v>
      </c>
      <c r="F36" s="408">
        <f>ROUNDDOWN(D36/电缆外径!$G$8*0.8*0.4,0)</f>
        <v>56</v>
      </c>
      <c r="G36" s="408"/>
      <c r="H36" s="428">
        <f>ROUNDDOWN(D36/电缆外径!$K$5*0.8*0.4,0)</f>
        <v>44</v>
      </c>
      <c r="I36" s="429">
        <f>ROUNDDOWN(D36/电缆外径!$K$6*0.8*0.4,0)</f>
        <v>34</v>
      </c>
      <c r="J36" s="408">
        <f>ROUNDDOWN(D36/电缆外径!$K$7*0.8*0.4,0)</f>
        <v>26</v>
      </c>
      <c r="K36" s="426">
        <f>ROUNDDOWN(D36/电缆外径!$K$8*0.8*0.4,0)</f>
        <v>21</v>
      </c>
      <c r="L36" s="426">
        <f>ROUNDDOWN(D36/电缆外径!$K$32*0.8*0.4,0)</f>
        <v>78</v>
      </c>
      <c r="M36" s="426">
        <f t="shared" si="4"/>
        <v>44</v>
      </c>
      <c r="N36" s="426">
        <f>ROUNDDOWN(D36/电缆外径!$K$20*0.8*0.4,0)</f>
        <v>14</v>
      </c>
      <c r="O36" s="426">
        <f t="shared" si="5"/>
        <v>13</v>
      </c>
    </row>
    <row r="37" spans="1:15">
      <c r="A37" s="425" t="s">
        <v>313</v>
      </c>
      <c r="B37" s="426" t="s">
        <v>3936</v>
      </c>
      <c r="C37" s="426" t="s">
        <v>314</v>
      </c>
      <c r="D37" s="427">
        <v>105000</v>
      </c>
      <c r="E37" s="408">
        <f t="shared" si="3"/>
        <v>988</v>
      </c>
      <c r="F37" s="408">
        <f>ROUNDDOWN(D37/电缆外径!$G$8*0.8*0.4,0)</f>
        <v>85</v>
      </c>
      <c r="G37" s="408"/>
      <c r="H37" s="428">
        <f>ROUNDDOWN(D37/电缆外径!$K$5*0.8*0.4,0)</f>
        <v>66</v>
      </c>
      <c r="I37" s="429">
        <f>ROUNDDOWN(D37/电缆外径!$K$6*0.8*0.4,0)</f>
        <v>51</v>
      </c>
      <c r="J37" s="408">
        <f>ROUNDDOWN(D37/电缆外径!$K$7*0.8*0.4,0)</f>
        <v>40</v>
      </c>
      <c r="K37" s="426">
        <f>ROUNDDOWN(D37/电缆外径!$K$8*0.8*0.4,0)</f>
        <v>32</v>
      </c>
      <c r="L37" s="426">
        <f>ROUNDDOWN(D37/电缆外径!$K$32*0.8*0.4,0)</f>
        <v>117</v>
      </c>
      <c r="M37" s="426">
        <f t="shared" si="4"/>
        <v>66</v>
      </c>
      <c r="N37" s="426">
        <f>ROUNDDOWN(D37/电缆外径!$K$20*0.8*0.4,0)</f>
        <v>21</v>
      </c>
      <c r="O37" s="430"/>
    </row>
    <row r="38" spans="1:15">
      <c r="A38" s="425" t="s">
        <v>315</v>
      </c>
      <c r="B38" s="426" t="s">
        <v>3936</v>
      </c>
      <c r="C38" s="426" t="s">
        <v>316</v>
      </c>
      <c r="D38" s="427">
        <v>80000</v>
      </c>
      <c r="E38" s="408">
        <f t="shared" si="3"/>
        <v>752</v>
      </c>
      <c r="F38" s="408">
        <f>ROUNDDOWN(D38/电缆外径!$G$8*0.8*0.4,0)</f>
        <v>64</v>
      </c>
      <c r="G38" s="408"/>
      <c r="H38" s="428">
        <f>ROUNDDOWN(D38/电缆外径!$K$5*0.8*0.4,0)</f>
        <v>50</v>
      </c>
      <c r="I38" s="429">
        <f>ROUNDDOWN(D38/电缆外径!$K$6*0.8*0.4,0)</f>
        <v>39</v>
      </c>
      <c r="J38" s="408">
        <f>ROUNDDOWN(D38/电缆外径!$K$7*0.8*0.4,0)</f>
        <v>30</v>
      </c>
      <c r="K38" s="426">
        <f>ROUNDDOWN(D38/电缆外径!$K$8*0.8*0.4,0)</f>
        <v>24</v>
      </c>
      <c r="L38" s="426">
        <f>ROUNDDOWN(D38/电缆外径!$K$32*0.8*0.4,0)</f>
        <v>89</v>
      </c>
      <c r="M38" s="426">
        <f t="shared" si="4"/>
        <v>50</v>
      </c>
      <c r="N38" s="426">
        <f>ROUNDDOWN(D38/电缆外径!$K$20*0.8*0.4,0)</f>
        <v>16</v>
      </c>
      <c r="O38" s="430"/>
    </row>
    <row r="39" spans="1:15">
      <c r="A39" s="425" t="s">
        <v>317</v>
      </c>
      <c r="B39" s="426" t="s">
        <v>3936</v>
      </c>
      <c r="C39" s="426" t="s">
        <v>318</v>
      </c>
      <c r="D39" s="427">
        <v>160000</v>
      </c>
      <c r="E39" s="408">
        <f t="shared" si="3"/>
        <v>1505</v>
      </c>
      <c r="F39" s="408">
        <f>ROUNDDOWN(D39/电缆外径!$G$8*0.8*0.4,0)</f>
        <v>129</v>
      </c>
      <c r="G39" s="408"/>
      <c r="H39" s="428">
        <f>ROUNDDOWN(D39/电缆外径!$K$5*0.8*0.4,0)</f>
        <v>100</v>
      </c>
      <c r="I39" s="429">
        <f>ROUNDDOWN(D39/电缆外径!$K$6*0.8*0.4,0)</f>
        <v>78</v>
      </c>
      <c r="J39" s="408">
        <f>ROUNDDOWN(D39/电缆外径!$K$7*0.8*0.4,0)</f>
        <v>61</v>
      </c>
      <c r="K39" s="426">
        <f>ROUNDDOWN(D39/电缆外径!$K$8*0.8*0.4,0)</f>
        <v>49</v>
      </c>
      <c r="L39" s="426">
        <f>ROUNDDOWN(D39/电缆外径!$K$32*0.8*0.4,0)</f>
        <v>178</v>
      </c>
      <c r="M39" s="426">
        <f t="shared" si="4"/>
        <v>100</v>
      </c>
      <c r="N39" s="426">
        <f>ROUNDDOWN(D39/电缆外径!$K$20*0.8*0.4,0)</f>
        <v>32</v>
      </c>
      <c r="O39" s="430"/>
    </row>
    <row r="40" spans="1:15">
      <c r="A40" s="425" t="s">
        <v>319</v>
      </c>
      <c r="B40" s="426" t="s">
        <v>3936</v>
      </c>
      <c r="C40" s="426" t="s">
        <v>320</v>
      </c>
      <c r="D40" s="427">
        <v>200000</v>
      </c>
      <c r="E40" s="408">
        <f t="shared" si="3"/>
        <v>1882</v>
      </c>
      <c r="F40" s="408">
        <f>ROUNDDOWN(D40/电缆外径!$G$8*0.8*0.4,0)</f>
        <v>162</v>
      </c>
      <c r="G40" s="408"/>
      <c r="H40" s="428">
        <f>ROUNDDOWN(D40/电缆外径!$K$5*0.8*0.4,0)</f>
        <v>126</v>
      </c>
      <c r="I40" s="429">
        <f>ROUNDDOWN(D40/电缆外径!$K$6*0.8*0.4,0)</f>
        <v>98</v>
      </c>
      <c r="J40" s="408">
        <f>ROUNDDOWN(D40/电缆外径!$K$7*0.8*0.4,0)</f>
        <v>76</v>
      </c>
      <c r="K40" s="426">
        <f>ROUNDDOWN(D40/电缆外径!$K$8*0.8*0.4,0)</f>
        <v>62</v>
      </c>
      <c r="L40" s="426">
        <f>ROUNDDOWN(D40/电缆外径!$K$32*0.8*0.4,0)</f>
        <v>222</v>
      </c>
      <c r="M40" s="426">
        <f t="shared" si="4"/>
        <v>126</v>
      </c>
      <c r="N40" s="426">
        <f>ROUNDDOWN(D40/电缆外径!$K$20*0.8*0.4,0)</f>
        <v>40</v>
      </c>
      <c r="O40" s="430"/>
    </row>
    <row r="41" spans="1:15">
      <c r="A41" s="425" t="s">
        <v>321</v>
      </c>
      <c r="B41" s="426" t="s">
        <v>3936</v>
      </c>
      <c r="C41" s="426" t="s">
        <v>322</v>
      </c>
      <c r="D41" s="427">
        <v>250000</v>
      </c>
      <c r="E41" s="408">
        <f t="shared" si="3"/>
        <v>2352</v>
      </c>
      <c r="F41" s="408">
        <f>ROUNDDOWN(D41/电缆外径!$G$8*0.8*0.4,0)</f>
        <v>203</v>
      </c>
      <c r="G41" s="408"/>
      <c r="H41" s="428">
        <f>ROUNDDOWN(D41/电缆外径!$K$5*0.8*0.4,0)</f>
        <v>157</v>
      </c>
      <c r="I41" s="429">
        <f>ROUNDDOWN(D41/电缆外径!$K$6*0.8*0.4,0)</f>
        <v>122</v>
      </c>
      <c r="J41" s="408">
        <f>ROUNDDOWN(D41/电缆外径!$K$7*0.8*0.4,0)</f>
        <v>95</v>
      </c>
      <c r="K41" s="426">
        <f>ROUNDDOWN(D41/电缆外径!$K$8*0.8*0.4,0)</f>
        <v>77</v>
      </c>
      <c r="L41" s="426">
        <f>ROUNDDOWN(D41/电缆外径!$K$32*0.8*0.4,0)</f>
        <v>278</v>
      </c>
      <c r="M41" s="426">
        <f t="shared" si="4"/>
        <v>157</v>
      </c>
      <c r="N41" s="426">
        <f>ROUNDDOWN(D41/电缆外径!$K$20*0.8*0.4,0)</f>
        <v>50</v>
      </c>
      <c r="O41" s="430"/>
    </row>
    <row r="42" spans="1:15">
      <c r="A42" s="425" t="s">
        <v>323</v>
      </c>
      <c r="B42" s="426" t="s">
        <v>3938</v>
      </c>
      <c r="C42" s="426" t="s">
        <v>282</v>
      </c>
      <c r="D42" s="427">
        <v>10000</v>
      </c>
      <c r="E42" s="408">
        <f t="shared" si="3"/>
        <v>94</v>
      </c>
      <c r="F42" s="408">
        <f>ROUNDDOWN(D42/电缆外径!$G$8*0.8*0.4,0)</f>
        <v>8</v>
      </c>
      <c r="G42" s="408"/>
      <c r="H42" s="428">
        <f>ROUNDDOWN(D42/电缆外径!$K$5*0.8*0.4,0)</f>
        <v>6</v>
      </c>
      <c r="I42" s="429">
        <f>ROUNDDOWN(D42/电缆外径!$K$6*0.8*0.4,0)</f>
        <v>4</v>
      </c>
      <c r="J42" s="408">
        <f>ROUNDDOWN(D42/电缆外径!$K$7*0.8*0.4,0)</f>
        <v>3</v>
      </c>
      <c r="K42" s="426">
        <f>ROUNDDOWN(D42/电缆外径!$K$8*0.8*0.4,0)</f>
        <v>3</v>
      </c>
      <c r="L42" s="426">
        <f>ROUNDDOWN(D42/电缆外径!$K$32*0.8*0.4,0)</f>
        <v>11</v>
      </c>
      <c r="M42" s="426">
        <f t="shared" si="4"/>
        <v>6</v>
      </c>
      <c r="N42" s="426">
        <f>ROUNDDOWN(D42/电缆外径!$K$20*0.8*0.4,0)</f>
        <v>2</v>
      </c>
      <c r="O42" s="430"/>
    </row>
    <row r="43" spans="1:15">
      <c r="A43" s="425"/>
      <c r="B43" s="426"/>
      <c r="C43" s="426"/>
      <c r="D43" s="427"/>
      <c r="E43" s="408"/>
      <c r="F43" s="408"/>
      <c r="G43" s="408"/>
      <c r="H43" s="428"/>
      <c r="I43" s="429"/>
      <c r="J43" s="408"/>
      <c r="K43" s="426"/>
      <c r="L43" s="426"/>
      <c r="M43" s="428"/>
      <c r="N43" s="426">
        <f>ROUNDDOWN(D43/电缆外径!$K$20*0.8*0.4,0)</f>
        <v>0</v>
      </c>
      <c r="O43" s="430"/>
    </row>
    <row r="44" spans="1:15">
      <c r="A44" s="425" t="s">
        <v>324</v>
      </c>
      <c r="B44" s="426" t="s">
        <v>3938</v>
      </c>
      <c r="C44" s="426" t="s">
        <v>288</v>
      </c>
      <c r="D44" s="427">
        <v>15000</v>
      </c>
      <c r="E44" s="408">
        <f t="shared" si="3"/>
        <v>141</v>
      </c>
      <c r="F44" s="408">
        <f>ROUNDDOWN(D44/电缆外径!$G$8*0.8*0.4,0)</f>
        <v>12</v>
      </c>
      <c r="G44" s="408"/>
      <c r="H44" s="428">
        <f>ROUNDDOWN(D44/电缆外径!$K$5*0.8*0.4,0)</f>
        <v>9</v>
      </c>
      <c r="I44" s="429">
        <f>ROUNDDOWN(D44/电缆外径!$K$6*0.8*0.4,0)</f>
        <v>7</v>
      </c>
      <c r="J44" s="408">
        <f>ROUNDDOWN(D44/电缆外径!$K$7*0.8*0.4,0)</f>
        <v>5</v>
      </c>
      <c r="K44" s="426">
        <f>ROUNDDOWN(D44/电缆外径!$K$8*0.8*0.4,0)</f>
        <v>4</v>
      </c>
      <c r="L44" s="426">
        <f>ROUNDDOWN(D44/电缆外径!$K$32*0.8*0.4,0)</f>
        <v>16</v>
      </c>
      <c r="M44" s="428"/>
      <c r="N44" s="426">
        <f>ROUNDDOWN(D44/电缆外径!$K$20*0.8*0.4,0)</f>
        <v>3</v>
      </c>
      <c r="O44" s="430"/>
    </row>
    <row r="45" spans="1:15">
      <c r="A45" s="425" t="s">
        <v>325</v>
      </c>
      <c r="B45" s="426" t="s">
        <v>3938</v>
      </c>
      <c r="C45" s="426" t="s">
        <v>290</v>
      </c>
      <c r="D45" s="427">
        <v>20000</v>
      </c>
      <c r="E45" s="408">
        <f t="shared" si="3"/>
        <v>188</v>
      </c>
      <c r="F45" s="408">
        <f>ROUNDDOWN(D45/电缆外径!$G$8*0.8*0.4,0)</f>
        <v>16</v>
      </c>
      <c r="G45" s="408"/>
      <c r="H45" s="428">
        <f>ROUNDDOWN(D45/电缆外径!$K$5*0.8*0.4,0)</f>
        <v>12</v>
      </c>
      <c r="I45" s="429">
        <f>ROUNDDOWN(D45/电缆外径!$K$6*0.8*0.4,0)</f>
        <v>9</v>
      </c>
      <c r="J45" s="408">
        <f>ROUNDDOWN(D45/电缆外径!$K$7*0.8*0.4,0)</f>
        <v>7</v>
      </c>
      <c r="K45" s="426">
        <f>ROUNDDOWN(D45/电缆外径!$K$8*0.8*0.4,0)</f>
        <v>6</v>
      </c>
      <c r="L45" s="426">
        <f>ROUNDDOWN(D45/电缆外径!$K$32*0.8*0.4,0)</f>
        <v>22</v>
      </c>
      <c r="M45" s="428"/>
      <c r="N45" s="426">
        <f>ROUNDDOWN(D45/电缆外径!$K$20*0.8*0.4,0)</f>
        <v>4</v>
      </c>
      <c r="O45" s="430"/>
    </row>
    <row r="46" spans="1:15">
      <c r="A46" s="425" t="s">
        <v>326</v>
      </c>
      <c r="B46" s="426" t="s">
        <v>3938</v>
      </c>
      <c r="C46" s="426" t="s">
        <v>327</v>
      </c>
      <c r="D46" s="427">
        <v>30000</v>
      </c>
      <c r="E46" s="408">
        <f t="shared" si="3"/>
        <v>282</v>
      </c>
      <c r="F46" s="408">
        <f>ROUNDDOWN(D46/电缆外径!$G$8*0.8*0.4,0)</f>
        <v>24</v>
      </c>
      <c r="G46" s="408"/>
      <c r="H46" s="428">
        <f>ROUNDDOWN(D46/电缆外径!$K$5*0.8*0.4,0)</f>
        <v>18</v>
      </c>
      <c r="I46" s="429">
        <f>ROUNDDOWN(D46/电缆外径!$K$6*0.8*0.4,0)</f>
        <v>14</v>
      </c>
      <c r="J46" s="408">
        <f>ROUNDDOWN(D46/电缆外径!$K$7*0.8*0.4,0)</f>
        <v>11</v>
      </c>
      <c r="K46" s="426">
        <f>ROUNDDOWN(D46/电缆外径!$K$8*0.8*0.4,0)</f>
        <v>9</v>
      </c>
      <c r="L46" s="426">
        <f>ROUNDDOWN(D46/电缆外径!$K$32*0.8*0.4,0)</f>
        <v>33</v>
      </c>
      <c r="M46" s="428"/>
      <c r="N46" s="426">
        <f>ROUNDDOWN(D46/电缆外径!$K$20*0.8*0.4,0)</f>
        <v>6</v>
      </c>
      <c r="O46" s="430"/>
    </row>
    <row r="47" spans="1:15">
      <c r="A47" s="425" t="s">
        <v>328</v>
      </c>
      <c r="B47" s="426" t="s">
        <v>3938</v>
      </c>
      <c r="C47" s="426" t="s">
        <v>294</v>
      </c>
      <c r="D47" s="427">
        <v>30000</v>
      </c>
      <c r="E47" s="408">
        <f t="shared" si="3"/>
        <v>282</v>
      </c>
      <c r="F47" s="408">
        <f>ROUNDDOWN(D47/电缆外径!$G$8*0.8*0.4,0)</f>
        <v>24</v>
      </c>
      <c r="G47" s="408"/>
      <c r="H47" s="428">
        <f>ROUNDDOWN(D47/电缆外径!$K$5*0.8*0.4,0)</f>
        <v>18</v>
      </c>
      <c r="I47" s="429">
        <f>ROUNDDOWN(D47/电缆外径!$K$6*0.8*0.4,0)</f>
        <v>14</v>
      </c>
      <c r="J47" s="408">
        <f>ROUNDDOWN(D47/电缆外径!$K$7*0.8*0.4,0)</f>
        <v>11</v>
      </c>
      <c r="K47" s="426">
        <f>ROUNDDOWN(D47/电缆外径!$K$8*0.8*0.4,0)</f>
        <v>9</v>
      </c>
      <c r="L47" s="426">
        <f>ROUNDDOWN(D47/电缆外径!$K$32*0.8*0.4,0)</f>
        <v>33</v>
      </c>
      <c r="M47" s="428"/>
      <c r="N47" s="426">
        <f>ROUNDDOWN(D47/电缆外径!$K$20*0.8*0.4,0)</f>
        <v>6</v>
      </c>
      <c r="O47" s="430"/>
    </row>
    <row r="48" spans="1:15">
      <c r="A48" s="425" t="s">
        <v>329</v>
      </c>
      <c r="B48" s="426" t="s">
        <v>3938</v>
      </c>
      <c r="C48" s="426" t="s">
        <v>296</v>
      </c>
      <c r="D48" s="427">
        <v>45000</v>
      </c>
      <c r="E48" s="408">
        <f t="shared" si="3"/>
        <v>423</v>
      </c>
      <c r="F48" s="408">
        <f>ROUNDDOWN(D48/电缆外径!$G$8*0.8*0.4,0)</f>
        <v>36</v>
      </c>
      <c r="G48" s="408"/>
      <c r="H48" s="428">
        <f>ROUNDDOWN(D48/电缆外径!$K$5*0.8*0.4,0)</f>
        <v>28</v>
      </c>
      <c r="I48" s="429">
        <f>ROUNDDOWN(D48/电缆外径!$K$6*0.8*0.4,0)</f>
        <v>22</v>
      </c>
      <c r="J48" s="408">
        <f>ROUNDDOWN(D48/电缆外径!$K$7*0.8*0.4,0)</f>
        <v>17</v>
      </c>
      <c r="K48" s="426">
        <f>ROUNDDOWN(D48/电缆外径!$K$8*0.8*0.4,0)</f>
        <v>13</v>
      </c>
      <c r="L48" s="426">
        <f>ROUNDDOWN(D48/电缆外径!$K$32*0.8*0.4,0)</f>
        <v>50</v>
      </c>
      <c r="M48" s="428"/>
      <c r="N48" s="426">
        <f>ROUNDDOWN(D48/电缆外径!$K$20*0.8*0.4,0)</f>
        <v>9</v>
      </c>
      <c r="O48" s="430"/>
    </row>
    <row r="49" spans="1:15">
      <c r="A49" s="425" t="s">
        <v>330</v>
      </c>
      <c r="B49" s="426" t="s">
        <v>3938</v>
      </c>
      <c r="C49" s="426" t="s">
        <v>298</v>
      </c>
      <c r="D49" s="427">
        <v>40000</v>
      </c>
      <c r="E49" s="408">
        <f t="shared" si="3"/>
        <v>376</v>
      </c>
      <c r="F49" s="408">
        <f>ROUNDDOWN(D49/电缆外径!$G$8*0.8*0.4,0)</f>
        <v>32</v>
      </c>
      <c r="G49" s="408"/>
      <c r="H49" s="428">
        <f>ROUNDDOWN(D49/电缆外径!$K$5*0.8*0.4,0)</f>
        <v>25</v>
      </c>
      <c r="I49" s="429">
        <f>ROUNDDOWN(D49/电缆外径!$K$6*0.8*0.4,0)</f>
        <v>19</v>
      </c>
      <c r="J49" s="408">
        <f>ROUNDDOWN(D49/电缆外径!$K$7*0.8*0.4,0)</f>
        <v>15</v>
      </c>
      <c r="K49" s="426">
        <f>ROUNDDOWN(D49/电缆外径!$K$8*0.8*0.4,0)</f>
        <v>12</v>
      </c>
      <c r="L49" s="426">
        <f>ROUNDDOWN(D49/电缆外径!$K$32*0.8*0.4,0)</f>
        <v>44</v>
      </c>
      <c r="M49" s="428"/>
      <c r="N49" s="426">
        <f>ROUNDDOWN(D49/电缆外径!$K$20*0.8*0.4,0)</f>
        <v>8</v>
      </c>
      <c r="O49" s="430"/>
    </row>
    <row r="50" spans="1:15">
      <c r="A50" s="425" t="s">
        <v>331</v>
      </c>
      <c r="B50" s="426" t="s">
        <v>3938</v>
      </c>
      <c r="C50" s="426" t="s">
        <v>300</v>
      </c>
      <c r="D50" s="427">
        <v>60000</v>
      </c>
      <c r="E50" s="408">
        <f t="shared" si="3"/>
        <v>564</v>
      </c>
      <c r="F50" s="408">
        <f>ROUNDDOWN(D50/电缆外径!$G$8*0.8*0.4,0)</f>
        <v>48</v>
      </c>
      <c r="G50" s="408"/>
      <c r="H50" s="428">
        <f>ROUNDDOWN(D50/电缆外径!$K$5*0.8*0.4,0)</f>
        <v>37</v>
      </c>
      <c r="I50" s="429">
        <f>ROUNDDOWN(D50/电缆外径!$K$6*0.8*0.4,0)</f>
        <v>29</v>
      </c>
      <c r="J50" s="408">
        <f>ROUNDDOWN(D50/电缆外径!$K$7*0.8*0.4,0)</f>
        <v>22</v>
      </c>
      <c r="K50" s="426">
        <f>ROUNDDOWN(D50/电缆外径!$K$8*0.8*0.4,0)</f>
        <v>18</v>
      </c>
      <c r="L50" s="426">
        <f>ROUNDDOWN(D50/电缆外径!$K$32*0.8*0.4,0)</f>
        <v>66</v>
      </c>
      <c r="M50" s="428"/>
      <c r="N50" s="426">
        <f>ROUNDDOWN(D50/电缆外径!$K$20*0.8*0.4,0)</f>
        <v>12</v>
      </c>
      <c r="O50" s="430"/>
    </row>
    <row r="51" spans="1:15">
      <c r="A51" s="425" t="s">
        <v>332</v>
      </c>
      <c r="B51" s="426" t="s">
        <v>3938</v>
      </c>
      <c r="C51" s="426" t="s">
        <v>302</v>
      </c>
      <c r="D51" s="427">
        <v>50000</v>
      </c>
      <c r="E51" s="408">
        <f t="shared" si="3"/>
        <v>470</v>
      </c>
      <c r="F51" s="408">
        <f>ROUNDDOWN(D51/电缆外径!$G$8*0.8*0.4,0)</f>
        <v>40</v>
      </c>
      <c r="G51" s="408"/>
      <c r="H51" s="428">
        <f>ROUNDDOWN(D51/电缆外径!$K$5*0.8*0.4,0)</f>
        <v>31</v>
      </c>
      <c r="I51" s="429">
        <f>ROUNDDOWN(D51/电缆外径!$K$6*0.8*0.4,0)</f>
        <v>24</v>
      </c>
      <c r="J51" s="408">
        <f>ROUNDDOWN(D51/电缆外径!$K$7*0.8*0.4,0)</f>
        <v>19</v>
      </c>
      <c r="K51" s="426">
        <f>ROUNDDOWN(D51/电缆外径!$K$8*0.8*0.4,0)</f>
        <v>15</v>
      </c>
      <c r="L51" s="426">
        <f>ROUNDDOWN(D51/电缆外径!$K$32*0.8*0.4,0)</f>
        <v>55</v>
      </c>
      <c r="M51" s="428"/>
      <c r="N51" s="426">
        <f>ROUNDDOWN(D51/电缆外径!$K$20*0.8*0.4,0)</f>
        <v>10</v>
      </c>
      <c r="O51" s="430"/>
    </row>
    <row r="52" spans="1:15">
      <c r="A52" s="425" t="s">
        <v>366</v>
      </c>
      <c r="B52" s="426" t="s">
        <v>3938</v>
      </c>
      <c r="C52" s="426" t="s">
        <v>333</v>
      </c>
      <c r="D52" s="427">
        <v>100000</v>
      </c>
      <c r="E52" s="408">
        <f t="shared" si="3"/>
        <v>941</v>
      </c>
      <c r="F52" s="408">
        <f>ROUNDDOWN(D52/电缆外径!$G$8*0.8*0.4,0)</f>
        <v>81</v>
      </c>
      <c r="G52" s="408"/>
      <c r="H52" s="428">
        <f>ROUNDDOWN(D52/电缆外径!$K$5*0.8*0.4,0)</f>
        <v>63</v>
      </c>
      <c r="I52" s="429">
        <f>ROUNDDOWN(D52/电缆外径!$K$6*0.8*0.4,0)</f>
        <v>49</v>
      </c>
      <c r="J52" s="408">
        <f>ROUNDDOWN(D52/电缆外径!$K$7*0.8*0.4,0)</f>
        <v>38</v>
      </c>
      <c r="K52" s="426">
        <f>ROUNDDOWN(D52/电缆外径!$K$8*0.8*0.4,0)</f>
        <v>31</v>
      </c>
      <c r="L52" s="426">
        <f>ROUNDDOWN(D52/电缆外径!$K$32*0.8*0.4,0)</f>
        <v>111</v>
      </c>
      <c r="M52" s="428"/>
      <c r="N52" s="426">
        <f>ROUNDDOWN(D52/电缆外径!$K$20*0.8*0.4,0)</f>
        <v>20</v>
      </c>
      <c r="O52" s="430"/>
    </row>
    <row r="53" spans="1:15">
      <c r="A53" s="425" t="s">
        <v>367</v>
      </c>
      <c r="B53" s="426" t="s">
        <v>3938</v>
      </c>
      <c r="C53" s="426" t="s">
        <v>306</v>
      </c>
      <c r="D53" s="427">
        <v>60000</v>
      </c>
      <c r="E53" s="408">
        <f t="shared" si="3"/>
        <v>564</v>
      </c>
      <c r="F53" s="408">
        <f>ROUNDDOWN(D53/电缆外径!$G$8*0.8*0.4,0)</f>
        <v>48</v>
      </c>
      <c r="G53" s="408"/>
      <c r="H53" s="428">
        <f>ROUNDDOWN(D53/电缆外径!$K$5*0.8*0.4,0)</f>
        <v>37</v>
      </c>
      <c r="I53" s="429">
        <f>ROUNDDOWN(D53/电缆外径!$K$6*0.8*0.4,0)</f>
        <v>29</v>
      </c>
      <c r="J53" s="408">
        <f>ROUNDDOWN(D53/电缆外径!$K$7*0.8*0.4,0)</f>
        <v>22</v>
      </c>
      <c r="K53" s="426">
        <f>ROUNDDOWN(D53/电缆外径!$K$8*0.8*0.4,0)</f>
        <v>18</v>
      </c>
      <c r="L53" s="426">
        <f>ROUNDDOWN(D53/电缆外径!$K$32*0.8*0.4,0)</f>
        <v>66</v>
      </c>
      <c r="M53" s="428"/>
      <c r="N53" s="426">
        <f>ROUNDDOWN(D53/电缆外径!$K$20*0.8*0.4,0)</f>
        <v>12</v>
      </c>
      <c r="O53" s="430"/>
    </row>
    <row r="54" spans="1:15">
      <c r="A54" s="425" t="s">
        <v>368</v>
      </c>
      <c r="B54" s="426" t="s">
        <v>3938</v>
      </c>
      <c r="C54" s="426" t="s">
        <v>310</v>
      </c>
      <c r="D54" s="427">
        <v>120000</v>
      </c>
      <c r="E54" s="408">
        <f t="shared" si="3"/>
        <v>1129</v>
      </c>
      <c r="F54" s="408">
        <f>ROUNDDOWN(D54/电缆外径!$G$8*0.8*0.4,0)</f>
        <v>97</v>
      </c>
      <c r="G54" s="408"/>
      <c r="H54" s="428">
        <f>ROUNDDOWN(D54/电缆外径!$K$5*0.8*0.4,0)</f>
        <v>75</v>
      </c>
      <c r="I54" s="429">
        <f>ROUNDDOWN(D54/电缆外径!$K$6*0.8*0.4,0)</f>
        <v>58</v>
      </c>
      <c r="J54" s="408">
        <f>ROUNDDOWN(D54/电缆外径!$K$7*0.8*0.4,0)</f>
        <v>45</v>
      </c>
      <c r="K54" s="426">
        <f>ROUNDDOWN(D54/电缆外径!$K$8*0.8*0.4,0)</f>
        <v>37</v>
      </c>
      <c r="L54" s="426">
        <f>ROUNDDOWN(D54/电缆外径!$K$32*0.8*0.4,0)</f>
        <v>133</v>
      </c>
      <c r="M54" s="428"/>
      <c r="N54" s="426">
        <f>ROUNDDOWN(D54/电缆外径!$K$20*0.8*0.4,0)</f>
        <v>24</v>
      </c>
      <c r="O54" s="430"/>
    </row>
    <row r="55" spans="1:15">
      <c r="A55" s="425" t="s">
        <v>369</v>
      </c>
      <c r="B55" s="426" t="s">
        <v>3938</v>
      </c>
      <c r="C55" s="426" t="s">
        <v>318</v>
      </c>
      <c r="D55" s="427">
        <v>160000</v>
      </c>
      <c r="E55" s="408">
        <f t="shared" si="3"/>
        <v>1505</v>
      </c>
      <c r="F55" s="408">
        <f>ROUNDDOWN(D55/电缆外径!$G$8*0.8*0.4,0)</f>
        <v>129</v>
      </c>
      <c r="G55" s="408"/>
      <c r="H55" s="428">
        <f>ROUNDDOWN(D55/电缆外径!$K$5*0.8*0.4,0)</f>
        <v>100</v>
      </c>
      <c r="I55" s="429">
        <f>ROUNDDOWN(D55/电缆外径!$K$6*0.8*0.4,0)</f>
        <v>78</v>
      </c>
      <c r="J55" s="408">
        <f>ROUNDDOWN(D55/电缆外径!$K$7*0.8*0.4,0)</f>
        <v>61</v>
      </c>
      <c r="K55" s="426">
        <f>ROUNDDOWN(D55/电缆外径!$K$8*0.8*0.4,0)</f>
        <v>49</v>
      </c>
      <c r="L55" s="426">
        <f>ROUNDDOWN(D55/电缆外径!$K$32*0.8*0.4,0)</f>
        <v>178</v>
      </c>
      <c r="M55" s="428"/>
      <c r="N55" s="426">
        <f>ROUNDDOWN(D55/电缆外径!$K$20*0.8*0.4,0)</f>
        <v>32</v>
      </c>
      <c r="O55" s="430"/>
    </row>
    <row r="56" spans="1:15">
      <c r="A56" s="425" t="s">
        <v>370</v>
      </c>
      <c r="B56" s="426" t="s">
        <v>3938</v>
      </c>
      <c r="C56" s="426" t="s">
        <v>320</v>
      </c>
      <c r="D56" s="427">
        <v>200000</v>
      </c>
      <c r="E56" s="408">
        <f t="shared" si="3"/>
        <v>1882</v>
      </c>
      <c r="F56" s="408">
        <f>ROUNDDOWN(D56/电缆外径!$G$8*0.8*0.4,0)</f>
        <v>162</v>
      </c>
      <c r="G56" s="408"/>
      <c r="H56" s="428">
        <f>ROUNDDOWN(D56/电缆外径!$K$5*0.8*0.4,0)</f>
        <v>126</v>
      </c>
      <c r="I56" s="429">
        <f>ROUNDDOWN(D56/电缆外径!$K$6*0.8*0.4,0)</f>
        <v>98</v>
      </c>
      <c r="J56" s="408">
        <f>ROUNDDOWN(D56/电缆外径!$K$7*0.8*0.4,0)</f>
        <v>76</v>
      </c>
      <c r="K56" s="426">
        <f>ROUNDDOWN(D56/电缆外径!$K$8*0.8*0.4,0)</f>
        <v>62</v>
      </c>
      <c r="L56" s="426">
        <f>ROUNDDOWN(D56/电缆外径!$K$32*0.8*0.4,0)</f>
        <v>222</v>
      </c>
      <c r="M56" s="428"/>
      <c r="N56" s="426">
        <f>ROUNDDOWN(D56/电缆外径!$K$20*0.8*0.4,0)</f>
        <v>40</v>
      </c>
      <c r="O56" s="430"/>
    </row>
    <row r="57" spans="1:15" ht="15.75" thickBot="1"/>
    <row r="58" spans="1:15" ht="15.75">
      <c r="A58" s="598" t="s">
        <v>3939</v>
      </c>
      <c r="B58" s="599"/>
      <c r="C58" s="599"/>
      <c r="D58" s="599"/>
      <c r="E58" s="599"/>
      <c r="F58" s="599"/>
      <c r="G58" s="599"/>
      <c r="H58" s="599"/>
      <c r="I58" s="599"/>
      <c r="J58" s="600"/>
    </row>
    <row r="59" spans="1:15">
      <c r="A59" s="425" t="s">
        <v>3940</v>
      </c>
      <c r="B59" s="439" t="s">
        <v>3941</v>
      </c>
      <c r="C59" s="596" t="s">
        <v>3942</v>
      </c>
      <c r="D59" s="601"/>
      <c r="E59" s="439" t="s">
        <v>3943</v>
      </c>
      <c r="F59" s="596" t="s">
        <v>3944</v>
      </c>
      <c r="G59" s="604"/>
      <c r="H59" s="601"/>
      <c r="I59" s="596" t="s">
        <v>3945</v>
      </c>
      <c r="J59" s="597"/>
    </row>
    <row r="60" spans="1:15">
      <c r="A60" s="425" t="s">
        <v>273</v>
      </c>
      <c r="B60" s="439" t="s">
        <v>3946</v>
      </c>
      <c r="C60" s="596" t="s">
        <v>334</v>
      </c>
      <c r="D60" s="601"/>
      <c r="E60" s="439" t="s">
        <v>3947</v>
      </c>
      <c r="F60" s="596" t="s">
        <v>335</v>
      </c>
      <c r="G60" s="604"/>
      <c r="H60" s="601"/>
      <c r="I60" s="596" t="s">
        <v>3948</v>
      </c>
      <c r="J60" s="597"/>
    </row>
    <row r="61" spans="1:15">
      <c r="A61" s="425" t="s">
        <v>275</v>
      </c>
      <c r="B61" s="439" t="s">
        <v>3946</v>
      </c>
      <c r="C61" s="596" t="s">
        <v>336</v>
      </c>
      <c r="D61" s="601"/>
      <c r="E61" s="439" t="s">
        <v>3947</v>
      </c>
      <c r="F61" s="596" t="s">
        <v>337</v>
      </c>
      <c r="G61" s="604"/>
      <c r="H61" s="601"/>
      <c r="I61" s="596" t="s">
        <v>3948</v>
      </c>
      <c r="J61" s="597"/>
    </row>
    <row r="62" spans="1:15">
      <c r="A62" s="425" t="s">
        <v>277</v>
      </c>
      <c r="B62" s="439" t="s">
        <v>3946</v>
      </c>
      <c r="C62" s="596" t="s">
        <v>338</v>
      </c>
      <c r="D62" s="601"/>
      <c r="E62" s="439" t="s">
        <v>3947</v>
      </c>
      <c r="F62" s="596" t="s">
        <v>339</v>
      </c>
      <c r="G62" s="604"/>
      <c r="H62" s="601"/>
      <c r="I62" s="596" t="s">
        <v>3948</v>
      </c>
      <c r="J62" s="597"/>
    </row>
    <row r="63" spans="1:15">
      <c r="A63" s="425" t="s">
        <v>279</v>
      </c>
      <c r="B63" s="439" t="s">
        <v>3946</v>
      </c>
      <c r="C63" s="596" t="s">
        <v>340</v>
      </c>
      <c r="D63" s="601"/>
      <c r="E63" s="439" t="s">
        <v>3947</v>
      </c>
      <c r="F63" s="596" t="s">
        <v>341</v>
      </c>
      <c r="G63" s="604"/>
      <c r="H63" s="601"/>
      <c r="I63" s="596" t="s">
        <v>3948</v>
      </c>
      <c r="J63" s="597"/>
    </row>
    <row r="64" spans="1:15">
      <c r="A64" s="425" t="s">
        <v>281</v>
      </c>
      <c r="B64" s="439" t="s">
        <v>3946</v>
      </c>
      <c r="C64" s="596" t="s">
        <v>342</v>
      </c>
      <c r="D64" s="601"/>
      <c r="E64" s="439" t="s">
        <v>3947</v>
      </c>
      <c r="F64" s="596" t="s">
        <v>343</v>
      </c>
      <c r="G64" s="604"/>
      <c r="H64" s="601"/>
      <c r="I64" s="596" t="s">
        <v>3948</v>
      </c>
      <c r="J64" s="597"/>
    </row>
    <row r="65" spans="1:10">
      <c r="A65" s="425" t="s">
        <v>283</v>
      </c>
      <c r="B65" s="439" t="s">
        <v>3946</v>
      </c>
      <c r="C65" s="596" t="s">
        <v>344</v>
      </c>
      <c r="D65" s="601"/>
      <c r="E65" s="439" t="s">
        <v>3947</v>
      </c>
      <c r="F65" s="596" t="s">
        <v>345</v>
      </c>
      <c r="G65" s="604"/>
      <c r="H65" s="601"/>
      <c r="I65" s="596" t="s">
        <v>3948</v>
      </c>
      <c r="J65" s="597"/>
    </row>
    <row r="66" spans="1:10">
      <c r="A66" s="425" t="s">
        <v>285</v>
      </c>
      <c r="B66" s="439" t="s">
        <v>3946</v>
      </c>
      <c r="C66" s="596" t="s">
        <v>346</v>
      </c>
      <c r="D66" s="601"/>
      <c r="E66" s="439" t="s">
        <v>3947</v>
      </c>
      <c r="F66" s="596" t="s">
        <v>347</v>
      </c>
      <c r="G66" s="604"/>
      <c r="H66" s="601"/>
      <c r="I66" s="596" t="s">
        <v>3948</v>
      </c>
      <c r="J66" s="597"/>
    </row>
    <row r="67" spans="1:10">
      <c r="A67" s="425" t="s">
        <v>287</v>
      </c>
      <c r="B67" s="439" t="s">
        <v>3946</v>
      </c>
      <c r="C67" s="596" t="s">
        <v>348</v>
      </c>
      <c r="D67" s="601"/>
      <c r="E67" s="439" t="s">
        <v>3947</v>
      </c>
      <c r="F67" s="596" t="s">
        <v>349</v>
      </c>
      <c r="G67" s="604"/>
      <c r="H67" s="601"/>
      <c r="I67" s="596" t="s">
        <v>3948</v>
      </c>
      <c r="J67" s="597"/>
    </row>
    <row r="68" spans="1:10">
      <c r="A68" s="425" t="s">
        <v>289</v>
      </c>
      <c r="B68" s="439" t="s">
        <v>3946</v>
      </c>
      <c r="C68" s="596" t="s">
        <v>350</v>
      </c>
      <c r="D68" s="601"/>
      <c r="E68" s="439" t="s">
        <v>3947</v>
      </c>
      <c r="F68" s="596" t="s">
        <v>351</v>
      </c>
      <c r="G68" s="604"/>
      <c r="H68" s="601"/>
      <c r="I68" s="596" t="s">
        <v>3948</v>
      </c>
      <c r="J68" s="597"/>
    </row>
    <row r="69" spans="1:10">
      <c r="A69" s="425" t="s">
        <v>291</v>
      </c>
      <c r="B69" s="439" t="s">
        <v>3946</v>
      </c>
      <c r="C69" s="596" t="s">
        <v>352</v>
      </c>
      <c r="D69" s="601"/>
      <c r="E69" s="439" t="s">
        <v>3947</v>
      </c>
      <c r="F69" s="596" t="s">
        <v>353</v>
      </c>
      <c r="G69" s="604"/>
      <c r="H69" s="601"/>
      <c r="I69" s="596" t="s">
        <v>3948</v>
      </c>
      <c r="J69" s="597"/>
    </row>
    <row r="70" spans="1:10">
      <c r="A70" s="425" t="s">
        <v>293</v>
      </c>
      <c r="B70" s="439" t="s">
        <v>3946</v>
      </c>
      <c r="C70" s="596" t="s">
        <v>354</v>
      </c>
      <c r="D70" s="601"/>
      <c r="E70" s="439" t="s">
        <v>3947</v>
      </c>
      <c r="F70" s="596" t="s">
        <v>355</v>
      </c>
      <c r="G70" s="604"/>
      <c r="H70" s="601"/>
      <c r="I70" s="596" t="s">
        <v>3948</v>
      </c>
      <c r="J70" s="597"/>
    </row>
    <row r="71" spans="1:10">
      <c r="A71" s="425" t="s">
        <v>295</v>
      </c>
      <c r="B71" s="439" t="s">
        <v>3946</v>
      </c>
      <c r="C71" s="596" t="s">
        <v>356</v>
      </c>
      <c r="D71" s="601"/>
      <c r="E71" s="439" t="s">
        <v>3947</v>
      </c>
      <c r="F71" s="596" t="s">
        <v>357</v>
      </c>
      <c r="G71" s="604"/>
      <c r="H71" s="601"/>
      <c r="I71" s="596" t="s">
        <v>3948</v>
      </c>
      <c r="J71" s="597"/>
    </row>
    <row r="72" spans="1:10" ht="15.75" thickBot="1">
      <c r="A72" s="440" t="s">
        <v>297</v>
      </c>
      <c r="B72" s="441" t="s">
        <v>3946</v>
      </c>
      <c r="C72" s="602" t="s">
        <v>358</v>
      </c>
      <c r="D72" s="603"/>
      <c r="E72" s="441" t="s">
        <v>3947</v>
      </c>
      <c r="F72" s="602" t="s">
        <v>359</v>
      </c>
      <c r="G72" s="605"/>
      <c r="H72" s="603"/>
      <c r="I72" s="602" t="s">
        <v>3948</v>
      </c>
      <c r="J72" s="606"/>
    </row>
  </sheetData>
  <mergeCells count="44">
    <mergeCell ref="A1:B1"/>
    <mergeCell ref="F61:H61"/>
    <mergeCell ref="F62:H62"/>
    <mergeCell ref="F63:H63"/>
    <mergeCell ref="F64:H64"/>
    <mergeCell ref="C61:D61"/>
    <mergeCell ref="C60:D60"/>
    <mergeCell ref="F59:H59"/>
    <mergeCell ref="F60:H60"/>
    <mergeCell ref="C62:D62"/>
    <mergeCell ref="C63:D63"/>
    <mergeCell ref="C64:D64"/>
    <mergeCell ref="F65:H65"/>
    <mergeCell ref="F66:H66"/>
    <mergeCell ref="F67:H67"/>
    <mergeCell ref="F68:H68"/>
    <mergeCell ref="F69:H69"/>
    <mergeCell ref="I69:J69"/>
    <mergeCell ref="I70:J70"/>
    <mergeCell ref="I71:J71"/>
    <mergeCell ref="I72:J72"/>
    <mergeCell ref="I62:J62"/>
    <mergeCell ref="I65:J65"/>
    <mergeCell ref="I66:J66"/>
    <mergeCell ref="I67:J67"/>
    <mergeCell ref="I68:J68"/>
    <mergeCell ref="I63:J63"/>
    <mergeCell ref="I64:J64"/>
    <mergeCell ref="C70:D70"/>
    <mergeCell ref="C71:D71"/>
    <mergeCell ref="C72:D72"/>
    <mergeCell ref="F70:H70"/>
    <mergeCell ref="F71:H71"/>
    <mergeCell ref="F72:H72"/>
    <mergeCell ref="C65:D65"/>
    <mergeCell ref="C66:D66"/>
    <mergeCell ref="C67:D67"/>
    <mergeCell ref="C68:D68"/>
    <mergeCell ref="C69:D69"/>
    <mergeCell ref="I59:J59"/>
    <mergeCell ref="I60:J60"/>
    <mergeCell ref="A58:J58"/>
    <mergeCell ref="C59:D59"/>
    <mergeCell ref="I61:J61"/>
  </mergeCells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62"/>
  <sheetViews>
    <sheetView topLeftCell="A7" zoomScaleNormal="100" workbookViewId="0">
      <selection activeCell="J69" sqref="J69"/>
    </sheetView>
  </sheetViews>
  <sheetFormatPr defaultRowHeight="13.5"/>
  <cols>
    <col min="1" max="1" width="5" customWidth="1"/>
    <col min="2" max="2" width="8.75" customWidth="1"/>
    <col min="3" max="3" width="11.875" customWidth="1"/>
    <col min="4" max="4" width="8" customWidth="1"/>
    <col min="8" max="8" width="11" bestFit="1" customWidth="1"/>
    <col min="9" max="9" width="11.125" bestFit="1" customWidth="1"/>
    <col min="14" max="14" width="18.375" customWidth="1"/>
    <col min="15" max="15" width="13" bestFit="1" customWidth="1"/>
    <col min="16" max="16" width="10.375" bestFit="1" customWidth="1"/>
    <col min="17" max="17" width="22.125" customWidth="1"/>
  </cols>
  <sheetData>
    <row r="2" spans="1:27">
      <c r="A2" s="2"/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54"/>
      <c r="N2" s="616"/>
      <c r="O2" s="616"/>
      <c r="P2" s="616"/>
      <c r="Q2" s="616"/>
      <c r="R2" s="616"/>
    </row>
    <row r="3" spans="1:27" ht="14.25" thickBot="1">
      <c r="A3" s="2"/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54"/>
    </row>
    <row r="4" spans="1:27" ht="21.6" customHeight="1">
      <c r="A4" s="2"/>
      <c r="B4" s="631" t="s">
        <v>229</v>
      </c>
      <c r="C4" s="632"/>
      <c r="D4" s="632"/>
      <c r="E4" s="632"/>
      <c r="F4" s="632"/>
      <c r="G4" s="632"/>
      <c r="H4" s="632"/>
      <c r="I4" s="632"/>
      <c r="J4" s="632"/>
      <c r="K4" s="636"/>
      <c r="L4" s="54"/>
      <c r="N4" s="631" t="s">
        <v>362</v>
      </c>
      <c r="O4" s="632"/>
      <c r="P4" s="632"/>
      <c r="Q4" s="632"/>
      <c r="R4" s="636"/>
      <c r="S4" s="12"/>
    </row>
    <row r="5" spans="1:27" ht="21.6" customHeight="1">
      <c r="A5" s="2"/>
      <c r="B5" s="647" t="s">
        <v>215</v>
      </c>
      <c r="C5" s="648"/>
      <c r="D5" s="648" t="s">
        <v>214</v>
      </c>
      <c r="E5" s="648"/>
      <c r="F5" s="648"/>
      <c r="G5" s="648"/>
      <c r="H5" s="648" t="s">
        <v>216</v>
      </c>
      <c r="I5" s="648"/>
      <c r="J5" s="648"/>
      <c r="K5" s="666"/>
      <c r="L5" s="54"/>
      <c r="N5" s="638" t="s">
        <v>7</v>
      </c>
      <c r="O5" s="614" t="s">
        <v>2</v>
      </c>
      <c r="P5" s="614" t="s">
        <v>3</v>
      </c>
      <c r="Q5" s="614" t="s">
        <v>4</v>
      </c>
      <c r="R5" s="639"/>
    </row>
    <row r="6" spans="1:27" ht="54" customHeight="1">
      <c r="A6" s="2"/>
      <c r="B6" s="647" t="s">
        <v>7</v>
      </c>
      <c r="C6" s="648"/>
      <c r="D6" s="29">
        <v>30</v>
      </c>
      <c r="E6" s="29">
        <v>35</v>
      </c>
      <c r="F6" s="29">
        <v>40</v>
      </c>
      <c r="G6" s="29">
        <v>45</v>
      </c>
      <c r="H6" s="29">
        <v>20</v>
      </c>
      <c r="I6" s="29">
        <v>25</v>
      </c>
      <c r="J6" s="29">
        <v>30</v>
      </c>
      <c r="K6" s="28">
        <v>35</v>
      </c>
      <c r="L6" s="54"/>
      <c r="N6" s="638"/>
      <c r="O6" s="614"/>
      <c r="P6" s="614"/>
      <c r="Q6" s="38" t="s">
        <v>6</v>
      </c>
      <c r="R6" s="46" t="s">
        <v>5</v>
      </c>
    </row>
    <row r="7" spans="1:27" ht="21.6" customHeight="1">
      <c r="A7" s="2"/>
      <c r="B7" s="667" t="s">
        <v>217</v>
      </c>
      <c r="C7" s="29">
        <v>60</v>
      </c>
      <c r="D7" s="29">
        <v>1.22</v>
      </c>
      <c r="E7" s="29">
        <v>1.1100000000000001</v>
      </c>
      <c r="F7" s="29">
        <v>1</v>
      </c>
      <c r="G7" s="29">
        <v>0.86</v>
      </c>
      <c r="H7" s="29">
        <v>1.07</v>
      </c>
      <c r="I7" s="29">
        <v>1</v>
      </c>
      <c r="J7" s="29">
        <v>0.93</v>
      </c>
      <c r="K7" s="28">
        <v>0.85</v>
      </c>
      <c r="L7" s="54"/>
      <c r="N7" s="35">
        <v>10</v>
      </c>
      <c r="O7" s="37">
        <v>1.22</v>
      </c>
      <c r="P7" s="37">
        <v>1.1499999999999999</v>
      </c>
      <c r="Q7" s="37">
        <v>1.26</v>
      </c>
      <c r="R7" s="39">
        <v>1.1399999999999999</v>
      </c>
    </row>
    <row r="8" spans="1:27" ht="21.6" customHeight="1">
      <c r="A8" s="2"/>
      <c r="B8" s="667"/>
      <c r="C8" s="29">
        <v>65</v>
      </c>
      <c r="D8" s="29">
        <v>1.18</v>
      </c>
      <c r="E8" s="29">
        <v>1.0900000000000001</v>
      </c>
      <c r="F8" s="29">
        <v>1</v>
      </c>
      <c r="G8" s="29">
        <v>0.89</v>
      </c>
      <c r="H8" s="29">
        <v>1.06</v>
      </c>
      <c r="I8" s="29">
        <v>1</v>
      </c>
      <c r="J8" s="29">
        <v>0.94</v>
      </c>
      <c r="K8" s="28">
        <v>0.87</v>
      </c>
      <c r="L8" s="54"/>
      <c r="N8" s="35">
        <v>15</v>
      </c>
      <c r="O8" s="37">
        <v>1.17</v>
      </c>
      <c r="P8" s="37">
        <v>1.1200000000000001</v>
      </c>
      <c r="Q8" s="37">
        <v>1.2</v>
      </c>
      <c r="R8" s="39">
        <v>1.1100000000000001</v>
      </c>
    </row>
    <row r="9" spans="1:27" ht="21.6" customHeight="1">
      <c r="A9" s="2"/>
      <c r="B9" s="667"/>
      <c r="C9" s="29">
        <v>70</v>
      </c>
      <c r="D9" s="29">
        <v>1.1499999999999999</v>
      </c>
      <c r="E9" s="29">
        <v>1.08</v>
      </c>
      <c r="F9" s="29">
        <v>1</v>
      </c>
      <c r="G9" s="29">
        <v>0.91</v>
      </c>
      <c r="H9" s="29">
        <v>1.05</v>
      </c>
      <c r="I9" s="29">
        <v>1</v>
      </c>
      <c r="J9" s="29">
        <v>0.94</v>
      </c>
      <c r="K9" s="28">
        <v>0.88</v>
      </c>
      <c r="L9" s="54"/>
      <c r="N9" s="35">
        <v>20</v>
      </c>
      <c r="O9" s="37">
        <v>1.1200000000000001</v>
      </c>
      <c r="P9" s="37">
        <v>1.08</v>
      </c>
      <c r="Q9" s="37">
        <v>1.1399999999999999</v>
      </c>
      <c r="R9" s="39">
        <v>1.07</v>
      </c>
      <c r="U9" s="616"/>
      <c r="V9" s="616"/>
      <c r="W9" s="616"/>
      <c r="X9" s="616"/>
      <c r="Y9" s="616"/>
      <c r="Z9" s="616"/>
      <c r="AA9" s="616"/>
    </row>
    <row r="10" spans="1:27" ht="21.6" customHeight="1">
      <c r="A10" s="2"/>
      <c r="B10" s="667"/>
      <c r="C10" s="29">
        <v>80</v>
      </c>
      <c r="D10" s="29">
        <v>1.1100000000000001</v>
      </c>
      <c r="E10" s="29">
        <v>1.06</v>
      </c>
      <c r="F10" s="29">
        <v>1</v>
      </c>
      <c r="G10" s="29">
        <v>0.93</v>
      </c>
      <c r="H10" s="29">
        <v>1.04</v>
      </c>
      <c r="I10" s="29">
        <v>1</v>
      </c>
      <c r="J10" s="29">
        <v>0.95</v>
      </c>
      <c r="K10" s="28">
        <v>0.9</v>
      </c>
      <c r="L10" s="54"/>
      <c r="N10" s="35">
        <v>25</v>
      </c>
      <c r="O10" s="37">
        <v>1.06</v>
      </c>
      <c r="P10" s="37">
        <v>1.04</v>
      </c>
      <c r="Q10" s="37">
        <v>1.07</v>
      </c>
      <c r="R10" s="39">
        <v>1.04</v>
      </c>
    </row>
    <row r="11" spans="1:27" ht="21.6" customHeight="1" thickBot="1">
      <c r="A11" s="2"/>
      <c r="B11" s="668"/>
      <c r="C11" s="30">
        <v>90</v>
      </c>
      <c r="D11" s="30">
        <v>1.0900000000000001</v>
      </c>
      <c r="E11" s="30">
        <v>1.05</v>
      </c>
      <c r="F11" s="30">
        <v>1</v>
      </c>
      <c r="G11" s="30">
        <v>0.94</v>
      </c>
      <c r="H11" s="30">
        <v>1.04</v>
      </c>
      <c r="I11" s="30">
        <v>1</v>
      </c>
      <c r="J11" s="30">
        <v>0.96</v>
      </c>
      <c r="K11" s="31">
        <v>0.92</v>
      </c>
      <c r="N11" s="35">
        <v>35</v>
      </c>
      <c r="O11" s="37">
        <v>0.94</v>
      </c>
      <c r="P11" s="37">
        <v>0.96</v>
      </c>
      <c r="Q11" s="37">
        <v>0.93</v>
      </c>
      <c r="R11" s="39">
        <v>0.96</v>
      </c>
    </row>
    <row r="12" spans="1:27" ht="21.6" customHeight="1">
      <c r="N12" s="35">
        <v>40</v>
      </c>
      <c r="O12" s="37">
        <v>0.87</v>
      </c>
      <c r="P12" s="37">
        <v>0.91</v>
      </c>
      <c r="Q12" s="37">
        <v>0.85</v>
      </c>
      <c r="R12" s="39">
        <v>0.92</v>
      </c>
    </row>
    <row r="13" spans="1:27" ht="21.6" customHeight="1">
      <c r="B13" s="641" t="s">
        <v>227</v>
      </c>
      <c r="C13" s="641"/>
      <c r="D13" s="641"/>
      <c r="E13" s="641"/>
      <c r="F13" s="641"/>
      <c r="G13" s="641"/>
      <c r="H13" s="643"/>
      <c r="I13" s="643"/>
      <c r="J13" s="643"/>
      <c r="K13" s="643"/>
      <c r="N13" s="35">
        <v>45</v>
      </c>
      <c r="O13" s="37">
        <v>0.79</v>
      </c>
      <c r="P13" s="37">
        <v>0.87</v>
      </c>
      <c r="Q13" s="37">
        <v>0.77</v>
      </c>
      <c r="R13" s="39">
        <v>0.88</v>
      </c>
    </row>
    <row r="14" spans="1:27" ht="21.6" customHeight="1" thickBot="1">
      <c r="B14" s="643"/>
      <c r="C14" s="643"/>
      <c r="D14" s="643"/>
      <c r="E14" s="643"/>
      <c r="F14" s="643"/>
      <c r="G14" s="643"/>
      <c r="N14" s="35">
        <v>50</v>
      </c>
      <c r="O14" s="37">
        <v>0.71</v>
      </c>
      <c r="P14" s="37">
        <v>0.82</v>
      </c>
      <c r="Q14" s="37">
        <v>0.67</v>
      </c>
      <c r="R14" s="39">
        <v>0.84</v>
      </c>
    </row>
    <row r="15" spans="1:27" ht="21.6" customHeight="1">
      <c r="B15" s="643"/>
      <c r="C15" s="643"/>
      <c r="D15" s="643"/>
      <c r="E15" s="643"/>
      <c r="F15" s="643"/>
      <c r="G15" s="643"/>
      <c r="H15" s="646" t="s">
        <v>230</v>
      </c>
      <c r="I15" s="644"/>
      <c r="J15" s="644" t="s">
        <v>238</v>
      </c>
      <c r="K15" s="645"/>
      <c r="N15" s="35">
        <v>55</v>
      </c>
      <c r="O15" s="37">
        <v>0.61</v>
      </c>
      <c r="P15" s="37">
        <v>0.76</v>
      </c>
      <c r="Q15" s="37">
        <v>0.56999999999999995</v>
      </c>
      <c r="R15" s="39">
        <v>0.8</v>
      </c>
    </row>
    <row r="16" spans="1:27" ht="21.6" customHeight="1">
      <c r="B16" s="643"/>
      <c r="C16" s="643"/>
      <c r="D16" s="643"/>
      <c r="E16" s="643"/>
      <c r="F16" s="643"/>
      <c r="G16" s="643"/>
      <c r="H16" s="22" t="s">
        <v>231</v>
      </c>
      <c r="I16" s="23" t="s">
        <v>239</v>
      </c>
      <c r="J16" s="23" t="s">
        <v>234</v>
      </c>
      <c r="K16" s="24" t="s">
        <v>235</v>
      </c>
      <c r="N16" s="35">
        <v>60</v>
      </c>
      <c r="O16" s="37">
        <v>0.5</v>
      </c>
      <c r="P16" s="37">
        <v>0.71</v>
      </c>
      <c r="Q16" s="37">
        <v>0.45</v>
      </c>
      <c r="R16" s="39">
        <v>0.75</v>
      </c>
    </row>
    <row r="17" spans="2:30" ht="21.6" customHeight="1">
      <c r="B17" s="643"/>
      <c r="C17" s="643"/>
      <c r="D17" s="643"/>
      <c r="E17" s="643"/>
      <c r="F17" s="643"/>
      <c r="G17" s="643"/>
      <c r="H17" s="22" t="s">
        <v>232</v>
      </c>
      <c r="I17" s="23" t="s">
        <v>236</v>
      </c>
      <c r="J17" s="23">
        <v>70</v>
      </c>
      <c r="K17" s="24">
        <v>160</v>
      </c>
      <c r="N17" s="35">
        <v>65</v>
      </c>
      <c r="O17" s="37"/>
      <c r="P17" s="37">
        <v>0.65</v>
      </c>
      <c r="Q17" s="37"/>
      <c r="R17" s="39">
        <v>0.7</v>
      </c>
    </row>
    <row r="18" spans="2:30" ht="21.6" customHeight="1" thickBot="1">
      <c r="B18" s="643"/>
      <c r="C18" s="643"/>
      <c r="D18" s="643"/>
      <c r="E18" s="643"/>
      <c r="F18" s="643"/>
      <c r="G18" s="643"/>
      <c r="H18" s="25" t="s">
        <v>233</v>
      </c>
      <c r="I18" s="26" t="s">
        <v>237</v>
      </c>
      <c r="J18" s="26">
        <v>90</v>
      </c>
      <c r="K18" s="27">
        <v>250</v>
      </c>
      <c r="N18" s="35">
        <v>70</v>
      </c>
      <c r="O18" s="37"/>
      <c r="P18" s="37">
        <v>0.57999999999999996</v>
      </c>
      <c r="Q18" s="37"/>
      <c r="R18" s="39">
        <v>0.65</v>
      </c>
    </row>
    <row r="19" spans="2:30" ht="61.5" customHeight="1">
      <c r="B19" s="642" t="s">
        <v>228</v>
      </c>
      <c r="C19" s="642"/>
      <c r="D19" s="642"/>
      <c r="E19" s="642"/>
      <c r="F19" s="642"/>
      <c r="G19" s="642"/>
      <c r="N19" s="35">
        <v>75</v>
      </c>
      <c r="O19" s="37"/>
      <c r="P19" s="37">
        <v>0.5</v>
      </c>
      <c r="Q19" s="37"/>
      <c r="R19" s="39">
        <v>0.6</v>
      </c>
    </row>
    <row r="20" spans="2:30" ht="21.6" customHeight="1">
      <c r="N20" s="35">
        <v>80</v>
      </c>
      <c r="O20" s="37"/>
      <c r="P20" s="37">
        <v>0.41</v>
      </c>
      <c r="Q20" s="37"/>
      <c r="R20" s="39">
        <v>0.54</v>
      </c>
    </row>
    <row r="21" spans="2:30" ht="21.6" customHeight="1">
      <c r="N21" s="35">
        <v>85</v>
      </c>
      <c r="O21" s="37"/>
      <c r="P21" s="37"/>
      <c r="Q21" s="37"/>
      <c r="R21" s="39">
        <v>0.47</v>
      </c>
      <c r="W21" s="2"/>
      <c r="X21" s="2"/>
      <c r="Y21" s="2"/>
      <c r="Z21" s="2"/>
      <c r="AA21" s="2"/>
      <c r="AB21" s="2"/>
      <c r="AC21" s="2"/>
      <c r="AD21" s="2"/>
    </row>
    <row r="22" spans="2:30" ht="21.6" customHeight="1" thickBot="1">
      <c r="B22" s="616"/>
      <c r="C22" s="616"/>
      <c r="D22" s="616"/>
      <c r="E22" s="616"/>
      <c r="F22" s="616"/>
      <c r="G22" s="616"/>
      <c r="H22" s="616"/>
      <c r="I22" s="616"/>
      <c r="J22" s="32"/>
      <c r="K22" s="32"/>
      <c r="N22" s="35">
        <v>90</v>
      </c>
      <c r="O22" s="37"/>
      <c r="P22" s="37"/>
      <c r="Q22" s="37"/>
      <c r="R22" s="39">
        <v>0.4</v>
      </c>
      <c r="W22" s="2"/>
      <c r="X22" s="2"/>
      <c r="Y22" s="2"/>
      <c r="Z22" s="2"/>
      <c r="AA22" s="2"/>
      <c r="AB22" s="2"/>
      <c r="AC22" s="2"/>
      <c r="AD22" s="2"/>
    </row>
    <row r="23" spans="2:30" ht="21.6" customHeight="1">
      <c r="B23" s="631" t="s">
        <v>243</v>
      </c>
      <c r="C23" s="632"/>
      <c r="D23" s="632"/>
      <c r="E23" s="632"/>
      <c r="F23" s="632"/>
      <c r="G23" s="632"/>
      <c r="H23" s="632"/>
      <c r="I23" s="636"/>
      <c r="N23" s="35">
        <v>95</v>
      </c>
      <c r="O23" s="37"/>
      <c r="P23" s="37"/>
      <c r="Q23" s="37"/>
      <c r="R23" s="39">
        <v>0.32</v>
      </c>
      <c r="W23" s="2"/>
      <c r="X23" s="2"/>
      <c r="Y23" s="2"/>
      <c r="Z23" s="2"/>
      <c r="AA23" s="2"/>
      <c r="AB23" s="2"/>
      <c r="AC23" s="2"/>
      <c r="AD23" s="2"/>
    </row>
    <row r="24" spans="2:30" ht="21.6" customHeight="1" thickBot="1">
      <c r="B24" s="649" t="s">
        <v>218</v>
      </c>
      <c r="C24" s="670"/>
      <c r="D24" s="37">
        <v>1</v>
      </c>
      <c r="E24" s="37">
        <v>2</v>
      </c>
      <c r="F24" s="37">
        <v>3</v>
      </c>
      <c r="G24" s="37">
        <v>4</v>
      </c>
      <c r="H24" s="37">
        <v>5</v>
      </c>
      <c r="I24" s="39">
        <v>6</v>
      </c>
      <c r="N24" s="47" t="s">
        <v>11</v>
      </c>
      <c r="O24" s="48"/>
      <c r="P24" s="48"/>
      <c r="Q24" s="48"/>
      <c r="R24" s="49"/>
      <c r="W24" s="637"/>
      <c r="X24" s="637"/>
      <c r="Y24" s="637"/>
      <c r="Z24" s="637"/>
      <c r="AA24" s="637"/>
      <c r="AB24" s="637"/>
      <c r="AC24" s="637"/>
      <c r="AD24" s="637"/>
    </row>
    <row r="25" spans="2:30" ht="21.6" customHeight="1" thickBot="1">
      <c r="B25" s="649" t="s">
        <v>246</v>
      </c>
      <c r="C25" s="37">
        <v>100</v>
      </c>
      <c r="D25" s="37">
        <v>1</v>
      </c>
      <c r="E25" s="37">
        <v>0.9</v>
      </c>
      <c r="F25" s="37">
        <v>0.85</v>
      </c>
      <c r="G25" s="37">
        <v>0.8</v>
      </c>
      <c r="H25" s="37">
        <v>0.78</v>
      </c>
      <c r="I25" s="39">
        <v>0.75</v>
      </c>
      <c r="W25" s="34"/>
      <c r="X25" s="2"/>
      <c r="Y25" s="2"/>
      <c r="Z25" s="2"/>
      <c r="AA25" s="2"/>
      <c r="AB25" s="2"/>
      <c r="AC25" s="17"/>
      <c r="AD25" s="2"/>
    </row>
    <row r="26" spans="2:30" ht="21.6" customHeight="1">
      <c r="B26" s="649"/>
      <c r="C26" s="37">
        <v>200</v>
      </c>
      <c r="D26" s="37">
        <v>1</v>
      </c>
      <c r="E26" s="37">
        <v>0.92</v>
      </c>
      <c r="F26" s="37">
        <v>0.87</v>
      </c>
      <c r="G26" s="37">
        <v>0.84</v>
      </c>
      <c r="H26" s="37">
        <v>0.82</v>
      </c>
      <c r="I26" s="39">
        <v>0.81</v>
      </c>
      <c r="N26" s="621" t="s">
        <v>363</v>
      </c>
      <c r="O26" s="622"/>
      <c r="P26" s="622"/>
      <c r="Q26" s="622"/>
      <c r="R26" s="622"/>
      <c r="S26" s="623"/>
      <c r="W26" s="2"/>
      <c r="X26" s="2"/>
      <c r="Y26" s="2"/>
      <c r="Z26" s="2"/>
      <c r="AA26" s="2"/>
      <c r="AB26" s="2"/>
      <c r="AC26" s="2"/>
      <c r="AD26" s="2"/>
    </row>
    <row r="27" spans="2:30" ht="21.6" customHeight="1">
      <c r="B27" s="649"/>
      <c r="C27" s="37">
        <v>300</v>
      </c>
      <c r="D27" s="37">
        <v>1</v>
      </c>
      <c r="E27" s="37">
        <v>0.93</v>
      </c>
      <c r="F27" s="37">
        <v>0.9</v>
      </c>
      <c r="G27" s="37">
        <v>0.97</v>
      </c>
      <c r="H27" s="37">
        <v>0.86</v>
      </c>
      <c r="I27" s="39">
        <v>0.85</v>
      </c>
      <c r="N27" s="620" t="s">
        <v>8</v>
      </c>
      <c r="O27" s="610"/>
      <c r="P27" s="610"/>
      <c r="Q27" s="610"/>
      <c r="R27" s="610"/>
      <c r="S27" s="615"/>
      <c r="W27" s="2"/>
      <c r="X27" s="2"/>
      <c r="Y27" s="2"/>
      <c r="Z27" s="2"/>
      <c r="AA27" s="2"/>
      <c r="AB27" s="2"/>
      <c r="AC27" s="2"/>
      <c r="AD27" s="2"/>
    </row>
    <row r="28" spans="2:30" ht="21.6" customHeight="1">
      <c r="B28" s="649" t="s">
        <v>245</v>
      </c>
      <c r="C28" s="37" t="s">
        <v>219</v>
      </c>
      <c r="D28" s="37">
        <v>1</v>
      </c>
      <c r="E28" s="37">
        <v>0.9</v>
      </c>
      <c r="F28" s="37">
        <v>0.85</v>
      </c>
      <c r="G28" s="37">
        <v>0.82</v>
      </c>
      <c r="H28" s="37">
        <v>0.81</v>
      </c>
      <c r="I28" s="39">
        <v>0.8</v>
      </c>
      <c r="N28" s="35" t="s">
        <v>9</v>
      </c>
      <c r="O28" s="37" t="s">
        <v>2</v>
      </c>
      <c r="P28" s="37" t="s">
        <v>10</v>
      </c>
      <c r="Q28" s="37" t="s">
        <v>9</v>
      </c>
      <c r="R28" s="37" t="s">
        <v>2</v>
      </c>
      <c r="S28" s="39" t="s">
        <v>10</v>
      </c>
      <c r="W28" s="2"/>
      <c r="X28" s="2"/>
      <c r="Y28" s="2"/>
      <c r="Z28" s="2"/>
      <c r="AA28" s="2"/>
      <c r="AB28" s="2"/>
      <c r="AC28" s="2"/>
      <c r="AD28" s="2"/>
    </row>
    <row r="29" spans="2:30" ht="21.6" customHeight="1">
      <c r="B29" s="649"/>
      <c r="C29" s="37" t="s">
        <v>220</v>
      </c>
      <c r="D29" s="37">
        <v>1</v>
      </c>
      <c r="E29" s="37">
        <v>1</v>
      </c>
      <c r="F29" s="37">
        <v>0.98</v>
      </c>
      <c r="G29" s="37">
        <v>0.95</v>
      </c>
      <c r="H29" s="37">
        <v>0.93</v>
      </c>
      <c r="I29" s="39">
        <v>0.9</v>
      </c>
      <c r="N29" s="35">
        <v>10</v>
      </c>
      <c r="O29" s="37">
        <v>1.1000000000000001</v>
      </c>
      <c r="P29" s="37">
        <v>1.07</v>
      </c>
      <c r="Q29" s="37">
        <v>50</v>
      </c>
      <c r="R29" s="37">
        <v>0.63</v>
      </c>
      <c r="S29" s="39">
        <v>0.76</v>
      </c>
      <c r="W29" s="2"/>
      <c r="X29" s="2"/>
      <c r="Y29" s="2"/>
      <c r="Z29" s="2"/>
      <c r="AD29" s="2"/>
    </row>
    <row r="30" spans="2:30" ht="21.6" customHeight="1">
      <c r="B30" s="649"/>
      <c r="C30" s="37" t="s">
        <v>221</v>
      </c>
      <c r="D30" s="37">
        <v>1</v>
      </c>
      <c r="E30" s="37">
        <v>1</v>
      </c>
      <c r="F30" s="37">
        <v>1</v>
      </c>
      <c r="G30" s="37">
        <v>0.98</v>
      </c>
      <c r="H30" s="37">
        <v>0.97</v>
      </c>
      <c r="I30" s="39">
        <v>0.96</v>
      </c>
      <c r="N30" s="35">
        <v>15</v>
      </c>
      <c r="O30" s="37">
        <v>1.05</v>
      </c>
      <c r="P30" s="37">
        <v>1.04</v>
      </c>
      <c r="Q30" s="37">
        <v>55</v>
      </c>
      <c r="R30" s="37">
        <v>0.55000000000000004</v>
      </c>
      <c r="S30" s="39">
        <v>0.71</v>
      </c>
      <c r="W30" s="2"/>
      <c r="X30" s="2"/>
      <c r="Y30" s="2"/>
      <c r="Z30" s="2"/>
      <c r="AD30" s="2"/>
    </row>
    <row r="31" spans="2:30" ht="21.6" customHeight="1">
      <c r="B31" s="649" t="s">
        <v>242</v>
      </c>
      <c r="C31" s="37" t="s">
        <v>240</v>
      </c>
      <c r="D31" s="37">
        <v>0.8</v>
      </c>
      <c r="E31" s="37">
        <v>0.65</v>
      </c>
      <c r="F31" s="37">
        <v>0.55000000000000004</v>
      </c>
      <c r="G31" s="37">
        <v>0.5</v>
      </c>
      <c r="H31" s="37"/>
      <c r="I31" s="39"/>
      <c r="N31" s="35">
        <v>25</v>
      </c>
      <c r="O31" s="37">
        <v>0.95</v>
      </c>
      <c r="P31" s="37">
        <v>0.96</v>
      </c>
      <c r="Q31" s="37">
        <v>60</v>
      </c>
      <c r="R31" s="37">
        <v>0.45</v>
      </c>
      <c r="S31" s="39">
        <v>0.65</v>
      </c>
    </row>
    <row r="32" spans="2:30" ht="21.6" customHeight="1" thickBot="1">
      <c r="B32" s="650"/>
      <c r="C32" s="40" t="s">
        <v>241</v>
      </c>
      <c r="D32" s="40">
        <v>0.7</v>
      </c>
      <c r="E32" s="40">
        <v>0.55000000000000004</v>
      </c>
      <c r="F32" s="40">
        <v>0.5</v>
      </c>
      <c r="G32" s="40">
        <v>0.45</v>
      </c>
      <c r="H32" s="40"/>
      <c r="I32" s="21"/>
      <c r="N32" s="35">
        <v>30</v>
      </c>
      <c r="O32" s="37">
        <v>0.89</v>
      </c>
      <c r="P32" s="37">
        <v>0.93</v>
      </c>
      <c r="Q32" s="37">
        <v>65</v>
      </c>
      <c r="R32" s="37"/>
      <c r="S32" s="39">
        <v>0.6</v>
      </c>
    </row>
    <row r="33" spans="1:24" ht="21.6" customHeight="1">
      <c r="N33" s="35">
        <v>35</v>
      </c>
      <c r="O33" s="37">
        <v>0.84</v>
      </c>
      <c r="P33" s="37">
        <v>0.89</v>
      </c>
      <c r="Q33" s="37">
        <v>70</v>
      </c>
      <c r="R33" s="37"/>
      <c r="S33" s="39">
        <v>0.53</v>
      </c>
    </row>
    <row r="34" spans="1:24" ht="21.6" customHeight="1">
      <c r="B34" s="671" t="s">
        <v>226</v>
      </c>
      <c r="C34" s="671"/>
      <c r="D34" s="671"/>
      <c r="E34" s="671"/>
      <c r="N34" s="35">
        <v>40</v>
      </c>
      <c r="O34" s="37">
        <v>0.77</v>
      </c>
      <c r="P34" s="37">
        <v>0.85</v>
      </c>
      <c r="Q34" s="37">
        <v>75</v>
      </c>
      <c r="R34" s="37"/>
      <c r="S34" s="39">
        <v>0.46</v>
      </c>
    </row>
    <row r="35" spans="1:24" ht="21.6" customHeight="1">
      <c r="B35" s="19"/>
      <c r="C35" s="19"/>
      <c r="D35" s="19"/>
      <c r="E35" s="19"/>
      <c r="N35" s="35">
        <v>45</v>
      </c>
      <c r="O35" s="37">
        <v>0.71</v>
      </c>
      <c r="P35" s="37">
        <v>0.8</v>
      </c>
      <c r="Q35" s="37">
        <v>80</v>
      </c>
      <c r="R35" s="37"/>
      <c r="S35" s="39">
        <v>0.38</v>
      </c>
    </row>
    <row r="36" spans="1:24" ht="21.6" customHeight="1" thickBot="1">
      <c r="N36" s="617" t="s">
        <v>12</v>
      </c>
      <c r="O36" s="618"/>
      <c r="P36" s="618"/>
      <c r="Q36" s="618"/>
      <c r="R36" s="618"/>
      <c r="S36" s="619"/>
    </row>
    <row r="37" spans="1:24" ht="21.6" customHeight="1" thickBot="1">
      <c r="B37" s="654"/>
      <c r="C37" s="654"/>
      <c r="D37" s="654"/>
      <c r="E37" s="654"/>
      <c r="F37" s="654"/>
      <c r="G37" s="654"/>
      <c r="H37" s="654"/>
      <c r="I37" s="654"/>
      <c r="J37" s="654"/>
    </row>
    <row r="38" spans="1:24" ht="21.6" customHeight="1">
      <c r="B38" s="662" t="s">
        <v>244</v>
      </c>
      <c r="C38" s="663"/>
      <c r="D38" s="663"/>
      <c r="E38" s="663"/>
      <c r="F38" s="663"/>
      <c r="G38" s="663"/>
      <c r="H38" s="663"/>
      <c r="I38" s="663"/>
      <c r="J38" s="664"/>
      <c r="N38" s="624" t="s">
        <v>364</v>
      </c>
      <c r="O38" s="625"/>
      <c r="P38" s="625"/>
      <c r="Q38" s="625"/>
      <c r="R38" s="625"/>
      <c r="S38" s="625"/>
      <c r="T38" s="625"/>
      <c r="U38" s="625"/>
      <c r="V38" s="626"/>
    </row>
    <row r="39" spans="1:24" ht="21.6" customHeight="1">
      <c r="B39" s="655" t="s">
        <v>61</v>
      </c>
      <c r="C39" s="652"/>
      <c r="D39" s="652" t="s">
        <v>59</v>
      </c>
      <c r="E39" s="652"/>
      <c r="F39" s="652"/>
      <c r="G39" s="652"/>
      <c r="H39" s="652"/>
      <c r="I39" s="652"/>
      <c r="J39" s="43" t="s">
        <v>60</v>
      </c>
      <c r="N39" s="627" t="s">
        <v>210</v>
      </c>
      <c r="O39" s="628"/>
      <c r="P39" s="42">
        <v>1</v>
      </c>
      <c r="Q39" s="42">
        <v>1.2</v>
      </c>
      <c r="R39" s="42">
        <v>1.5</v>
      </c>
      <c r="S39" s="42">
        <v>2</v>
      </c>
      <c r="T39" s="42">
        <v>2.25</v>
      </c>
      <c r="U39" s="42">
        <v>3</v>
      </c>
      <c r="V39" s="51"/>
    </row>
    <row r="40" spans="1:24" ht="29.25" customHeight="1">
      <c r="B40" s="655">
        <v>0.8</v>
      </c>
      <c r="C40" s="652"/>
      <c r="D40" s="660" t="s">
        <v>223</v>
      </c>
      <c r="E40" s="660"/>
      <c r="F40" s="660"/>
      <c r="G40" s="660"/>
      <c r="H40" s="660"/>
      <c r="I40" s="660"/>
      <c r="J40" s="43">
        <v>1.05</v>
      </c>
      <c r="N40" s="629" t="s">
        <v>211</v>
      </c>
      <c r="O40" s="41" t="s">
        <v>212</v>
      </c>
      <c r="P40" s="42">
        <v>1.18</v>
      </c>
      <c r="Q40" s="42">
        <v>1.1499999999999999</v>
      </c>
      <c r="R40" s="42">
        <v>1.1000000000000001</v>
      </c>
      <c r="S40" s="42">
        <v>1.05</v>
      </c>
      <c r="T40" s="42">
        <v>1</v>
      </c>
      <c r="U40" s="42">
        <v>0.96</v>
      </c>
      <c r="V40" s="51"/>
    </row>
    <row r="41" spans="1:24" ht="30" customHeight="1" thickBot="1">
      <c r="B41" s="656">
        <v>1.2</v>
      </c>
      <c r="C41" s="657"/>
      <c r="D41" s="661" t="s">
        <v>222</v>
      </c>
      <c r="E41" s="661"/>
      <c r="F41" s="661"/>
      <c r="G41" s="661"/>
      <c r="H41" s="661"/>
      <c r="I41" s="661"/>
      <c r="J41" s="44">
        <v>1</v>
      </c>
      <c r="N41" s="630"/>
      <c r="O41" s="50" t="s">
        <v>213</v>
      </c>
      <c r="P41" s="52">
        <v>1.3</v>
      </c>
      <c r="Q41" s="52">
        <v>1.23</v>
      </c>
      <c r="R41" s="52">
        <v>1.1599999999999999</v>
      </c>
      <c r="S41" s="52">
        <v>1.06</v>
      </c>
      <c r="T41" s="52">
        <v>1</v>
      </c>
      <c r="U41" s="52">
        <v>0.93</v>
      </c>
      <c r="V41" s="53"/>
    </row>
    <row r="42" spans="1:24" ht="28.5" customHeight="1" thickBot="1">
      <c r="B42" s="655">
        <v>1.5</v>
      </c>
      <c r="C42" s="652"/>
      <c r="D42" s="660" t="s">
        <v>385</v>
      </c>
      <c r="E42" s="660"/>
      <c r="F42" s="660"/>
      <c r="G42" s="660"/>
      <c r="H42" s="660"/>
      <c r="I42" s="660"/>
      <c r="J42" s="43">
        <v>0.93</v>
      </c>
      <c r="N42" s="631"/>
      <c r="O42" s="632"/>
      <c r="P42" s="632"/>
      <c r="Q42" s="632"/>
      <c r="R42" s="632"/>
      <c r="S42" s="632"/>
      <c r="T42" s="632"/>
      <c r="U42" s="632"/>
      <c r="V42" s="632"/>
      <c r="W42" s="633"/>
      <c r="X42" s="623"/>
    </row>
    <row r="43" spans="1:24" ht="28.5" customHeight="1">
      <c r="B43" s="655">
        <v>2</v>
      </c>
      <c r="C43" s="652"/>
      <c r="D43" s="660" t="s">
        <v>224</v>
      </c>
      <c r="E43" s="660"/>
      <c r="F43" s="660"/>
      <c r="G43" s="660"/>
      <c r="H43" s="660"/>
      <c r="I43" s="660"/>
      <c r="J43" s="43">
        <v>0.87</v>
      </c>
      <c r="N43" s="631" t="s">
        <v>365</v>
      </c>
      <c r="O43" s="632"/>
      <c r="P43" s="632"/>
      <c r="Q43" s="632"/>
      <c r="R43" s="632"/>
      <c r="S43" s="632"/>
      <c r="T43" s="632"/>
      <c r="U43" s="632"/>
      <c r="V43" s="632"/>
      <c r="W43" s="633"/>
      <c r="X43" s="623"/>
    </row>
    <row r="44" spans="1:24" ht="27" customHeight="1" thickBot="1">
      <c r="B44" s="658">
        <v>3</v>
      </c>
      <c r="C44" s="659"/>
      <c r="D44" s="651" t="s">
        <v>62</v>
      </c>
      <c r="E44" s="651"/>
      <c r="F44" s="651"/>
      <c r="G44" s="651"/>
      <c r="H44" s="651"/>
      <c r="I44" s="651"/>
      <c r="J44" s="45">
        <v>0.75</v>
      </c>
      <c r="N44" s="620" t="s">
        <v>13</v>
      </c>
      <c r="O44" s="610"/>
      <c r="P44" s="610"/>
      <c r="Q44" s="610"/>
      <c r="R44" s="611"/>
      <c r="S44" s="614" t="s">
        <v>14</v>
      </c>
      <c r="T44" s="614"/>
      <c r="U44" s="614"/>
      <c r="V44" s="614"/>
      <c r="W44" s="609"/>
      <c r="X44" s="615"/>
    </row>
    <row r="45" spans="1:24" ht="21.6" customHeight="1">
      <c r="J45" s="20"/>
      <c r="N45" s="634" t="s">
        <v>15</v>
      </c>
      <c r="O45" s="609" t="s">
        <v>16</v>
      </c>
      <c r="P45" s="610"/>
      <c r="Q45" s="610"/>
      <c r="R45" s="611"/>
      <c r="S45" s="612" t="s">
        <v>18</v>
      </c>
      <c r="T45" s="614" t="s">
        <v>16</v>
      </c>
      <c r="U45" s="614"/>
      <c r="V45" s="614"/>
      <c r="W45" s="609"/>
      <c r="X45" s="615"/>
    </row>
    <row r="46" spans="1:24" ht="40.5" customHeight="1">
      <c r="B46" s="653" t="s">
        <v>225</v>
      </c>
      <c r="C46" s="653"/>
      <c r="D46" s="653"/>
      <c r="E46" s="653"/>
      <c r="F46" s="653"/>
      <c r="G46" s="653"/>
      <c r="H46" s="653"/>
      <c r="I46" s="653"/>
      <c r="J46" s="18"/>
      <c r="N46" s="635"/>
      <c r="O46" s="37" t="s">
        <v>17</v>
      </c>
      <c r="P46" s="37" t="s">
        <v>207</v>
      </c>
      <c r="Q46" s="37" t="s">
        <v>208</v>
      </c>
      <c r="R46" s="37" t="s">
        <v>209</v>
      </c>
      <c r="S46" s="613"/>
      <c r="T46" s="37" t="s">
        <v>17</v>
      </c>
      <c r="U46" s="37"/>
      <c r="V46" s="37" t="s">
        <v>207</v>
      </c>
      <c r="W46" s="37" t="s">
        <v>208</v>
      </c>
      <c r="X46" s="39" t="s">
        <v>209</v>
      </c>
    </row>
    <row r="47" spans="1:24" ht="21.6" customHeight="1">
      <c r="A47" s="54"/>
      <c r="B47" s="56"/>
      <c r="C47" s="56"/>
      <c r="D47" s="56"/>
      <c r="E47" s="56"/>
      <c r="F47" s="56"/>
      <c r="G47" s="56"/>
      <c r="H47" s="56"/>
      <c r="I47" s="56"/>
      <c r="J47" s="56"/>
      <c r="K47" s="33"/>
      <c r="L47" s="54"/>
      <c r="N47" s="35">
        <v>2</v>
      </c>
      <c r="O47" s="37">
        <v>0.85</v>
      </c>
      <c r="P47" s="37">
        <v>0.9</v>
      </c>
      <c r="Q47" s="37">
        <v>0.95</v>
      </c>
      <c r="R47" s="37">
        <v>0.95</v>
      </c>
      <c r="S47" s="37">
        <v>2</v>
      </c>
      <c r="T47" s="37">
        <v>0.8</v>
      </c>
      <c r="U47" s="37"/>
      <c r="V47" s="37">
        <v>0.9</v>
      </c>
      <c r="W47" s="37">
        <v>0.9</v>
      </c>
      <c r="X47" s="39">
        <v>0.95</v>
      </c>
    </row>
    <row r="48" spans="1:24" ht="21.6" customHeight="1">
      <c r="A48" s="54"/>
      <c r="B48" s="640"/>
      <c r="C48" s="640"/>
      <c r="D48" s="640"/>
      <c r="E48" s="640"/>
      <c r="F48" s="640"/>
      <c r="G48" s="640"/>
      <c r="H48" s="640"/>
      <c r="I48" s="640"/>
      <c r="J48" s="640"/>
      <c r="K48" s="640"/>
      <c r="L48" s="54"/>
      <c r="N48" s="35">
        <v>3</v>
      </c>
      <c r="O48" s="37">
        <v>0.75</v>
      </c>
      <c r="P48" s="37">
        <v>0.85</v>
      </c>
      <c r="Q48" s="37">
        <v>0.9</v>
      </c>
      <c r="R48" s="37">
        <v>0.95</v>
      </c>
      <c r="S48" s="37">
        <v>3</v>
      </c>
      <c r="T48" s="37">
        <v>0.7</v>
      </c>
      <c r="U48" s="37"/>
      <c r="V48" s="37">
        <v>0.8</v>
      </c>
      <c r="W48" s="37">
        <v>0.85</v>
      </c>
      <c r="X48" s="39">
        <v>0.9</v>
      </c>
    </row>
    <row r="49" spans="1:24" ht="21.6" customHeight="1">
      <c r="A49" s="54"/>
      <c r="B49" s="669"/>
      <c r="C49" s="669"/>
      <c r="D49" s="669"/>
      <c r="E49" s="669"/>
      <c r="F49" s="669"/>
      <c r="G49" s="669"/>
      <c r="H49" s="669"/>
      <c r="I49" s="669"/>
      <c r="J49" s="669"/>
      <c r="K49" s="669"/>
      <c r="L49" s="54"/>
      <c r="N49" s="35">
        <v>4</v>
      </c>
      <c r="O49" s="37">
        <v>0.7</v>
      </c>
      <c r="P49" s="37">
        <v>0.8</v>
      </c>
      <c r="Q49" s="37">
        <v>0.85</v>
      </c>
      <c r="R49" s="37">
        <v>0.9</v>
      </c>
      <c r="S49" s="37">
        <v>4</v>
      </c>
      <c r="T49" s="37">
        <v>0.65</v>
      </c>
      <c r="U49" s="37"/>
      <c r="V49" s="37">
        <v>0.75</v>
      </c>
      <c r="W49" s="37">
        <v>0.8</v>
      </c>
      <c r="X49" s="39">
        <v>0.9</v>
      </c>
    </row>
    <row r="50" spans="1:24" ht="21.6" customHeight="1">
      <c r="A50" s="54"/>
      <c r="B50" s="669"/>
      <c r="C50" s="669"/>
      <c r="D50" s="55"/>
      <c r="E50" s="55"/>
      <c r="F50" s="55"/>
      <c r="G50" s="55"/>
      <c r="H50" s="55"/>
      <c r="I50" s="55"/>
      <c r="J50" s="55"/>
      <c r="K50" s="55"/>
      <c r="L50" s="54"/>
      <c r="N50" s="35">
        <v>5</v>
      </c>
      <c r="O50" s="37">
        <v>0.65</v>
      </c>
      <c r="P50" s="37">
        <v>0.8</v>
      </c>
      <c r="Q50" s="37">
        <v>0.85</v>
      </c>
      <c r="R50" s="37">
        <v>0.9</v>
      </c>
      <c r="S50" s="37">
        <v>5</v>
      </c>
      <c r="T50" s="37">
        <v>0.6</v>
      </c>
      <c r="U50" s="37"/>
      <c r="V50" s="37">
        <v>0.7</v>
      </c>
      <c r="W50" s="37">
        <v>0.8</v>
      </c>
      <c r="X50" s="39">
        <v>0.9</v>
      </c>
    </row>
    <row r="51" spans="1:24" ht="21.6" customHeight="1" thickBot="1">
      <c r="A51" s="54"/>
      <c r="B51" s="665"/>
      <c r="C51" s="55"/>
      <c r="D51" s="55"/>
      <c r="E51" s="55"/>
      <c r="F51" s="55"/>
      <c r="G51" s="55"/>
      <c r="H51" s="55"/>
      <c r="I51" s="55"/>
      <c r="J51" s="55"/>
      <c r="K51" s="55"/>
      <c r="L51" s="54"/>
      <c r="N51" s="36">
        <v>6</v>
      </c>
      <c r="O51" s="40">
        <v>0.6</v>
      </c>
      <c r="P51" s="40">
        <v>0.8</v>
      </c>
      <c r="Q51" s="40">
        <v>0.8</v>
      </c>
      <c r="R51" s="40">
        <v>0.9</v>
      </c>
      <c r="S51" s="40">
        <v>6</v>
      </c>
      <c r="T51" s="40">
        <v>0.6</v>
      </c>
      <c r="U51" s="40"/>
      <c r="V51" s="40">
        <v>0.7</v>
      </c>
      <c r="W51" s="40">
        <v>0.8</v>
      </c>
      <c r="X51" s="21">
        <v>0.9</v>
      </c>
    </row>
    <row r="52" spans="1:24">
      <c r="A52" s="54"/>
      <c r="B52" s="665"/>
      <c r="C52" s="55"/>
      <c r="D52" s="55"/>
      <c r="E52" s="55"/>
      <c r="F52" s="55"/>
      <c r="G52" s="55"/>
      <c r="H52" s="55"/>
      <c r="I52" s="55"/>
      <c r="J52" s="55"/>
      <c r="K52" s="55"/>
      <c r="L52" s="54"/>
    </row>
    <row r="53" spans="1:24">
      <c r="A53" s="54"/>
      <c r="B53" s="665"/>
      <c r="C53" s="55"/>
      <c r="D53" s="55"/>
      <c r="E53" s="55"/>
      <c r="F53" s="55"/>
      <c r="G53" s="55"/>
      <c r="H53" s="55"/>
      <c r="I53" s="55"/>
      <c r="J53" s="55"/>
      <c r="K53" s="55"/>
      <c r="L53" s="54"/>
    </row>
    <row r="54" spans="1:24">
      <c r="A54" s="54"/>
      <c r="B54" s="665"/>
      <c r="C54" s="55"/>
      <c r="D54" s="55"/>
      <c r="E54" s="55"/>
      <c r="F54" s="55"/>
      <c r="G54" s="55"/>
      <c r="H54" s="55"/>
      <c r="I54" s="55"/>
      <c r="J54" s="55"/>
      <c r="K54" s="55"/>
      <c r="L54" s="54"/>
    </row>
    <row r="55" spans="1:24">
      <c r="A55" s="54"/>
      <c r="B55" s="665"/>
      <c r="C55" s="55"/>
      <c r="D55" s="55"/>
      <c r="E55" s="55"/>
      <c r="F55" s="55"/>
      <c r="G55" s="55"/>
      <c r="H55" s="55"/>
      <c r="I55" s="55"/>
      <c r="J55" s="55"/>
      <c r="K55" s="55"/>
      <c r="L55" s="54"/>
    </row>
    <row r="56" spans="1:24">
      <c r="A56" s="54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54"/>
    </row>
    <row r="57" spans="1:24">
      <c r="A57" s="54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54"/>
    </row>
    <row r="58" spans="1:24">
      <c r="A58" s="54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54"/>
    </row>
    <row r="59" spans="1:24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</row>
    <row r="60" spans="1:24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</row>
    <row r="62" spans="1:24">
      <c r="A62" t="s">
        <v>371</v>
      </c>
    </row>
  </sheetData>
  <mergeCells count="66">
    <mergeCell ref="B51:B55"/>
    <mergeCell ref="B4:K4"/>
    <mergeCell ref="D5:G5"/>
    <mergeCell ref="H5:K5"/>
    <mergeCell ref="B6:C6"/>
    <mergeCell ref="B7:B11"/>
    <mergeCell ref="B48:K48"/>
    <mergeCell ref="B49:C49"/>
    <mergeCell ref="D49:G49"/>
    <mergeCell ref="H49:K49"/>
    <mergeCell ref="B50:C50"/>
    <mergeCell ref="B25:B27"/>
    <mergeCell ref="B24:C24"/>
    <mergeCell ref="B34:E34"/>
    <mergeCell ref="B28:B30"/>
    <mergeCell ref="B22:I22"/>
    <mergeCell ref="B31:B32"/>
    <mergeCell ref="D44:I44"/>
    <mergeCell ref="D39:I39"/>
    <mergeCell ref="B46:I46"/>
    <mergeCell ref="B37:J37"/>
    <mergeCell ref="B40:C40"/>
    <mergeCell ref="B41:C41"/>
    <mergeCell ref="B42:C42"/>
    <mergeCell ref="B43:C43"/>
    <mergeCell ref="B44:C44"/>
    <mergeCell ref="B39:C39"/>
    <mergeCell ref="D40:I40"/>
    <mergeCell ref="D41:I41"/>
    <mergeCell ref="D42:I42"/>
    <mergeCell ref="D43:I43"/>
    <mergeCell ref="B38:J38"/>
    <mergeCell ref="B2:K2"/>
    <mergeCell ref="B13:G13"/>
    <mergeCell ref="B19:G19"/>
    <mergeCell ref="B15:G18"/>
    <mergeCell ref="B14:G14"/>
    <mergeCell ref="J13:K13"/>
    <mergeCell ref="H13:I13"/>
    <mergeCell ref="J15:K15"/>
    <mergeCell ref="H15:I15"/>
    <mergeCell ref="B5:C5"/>
    <mergeCell ref="B3:K3"/>
    <mergeCell ref="B23:I23"/>
    <mergeCell ref="U9:AA9"/>
    <mergeCell ref="W24:AD24"/>
    <mergeCell ref="N4:R4"/>
    <mergeCell ref="N5:N6"/>
    <mergeCell ref="O5:O6"/>
    <mergeCell ref="P5:P6"/>
    <mergeCell ref="Q5:R5"/>
    <mergeCell ref="O45:R45"/>
    <mergeCell ref="S45:S46"/>
    <mergeCell ref="T45:X45"/>
    <mergeCell ref="N2:R2"/>
    <mergeCell ref="N36:S36"/>
    <mergeCell ref="N27:S27"/>
    <mergeCell ref="N26:S26"/>
    <mergeCell ref="N38:V38"/>
    <mergeCell ref="N39:O39"/>
    <mergeCell ref="N40:N41"/>
    <mergeCell ref="N43:X43"/>
    <mergeCell ref="N44:R44"/>
    <mergeCell ref="S44:X44"/>
    <mergeCell ref="N45:N46"/>
    <mergeCell ref="N42:X4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总则</vt:lpstr>
      <vt:lpstr>电缆穿管载流量选择及管径选择</vt:lpstr>
      <vt:lpstr>按环境选择电缆及敷设方式</vt:lpstr>
      <vt:lpstr>各种电缆性能说明</vt:lpstr>
      <vt:lpstr>电缆外径</vt:lpstr>
      <vt:lpstr>电缆载流量</vt:lpstr>
      <vt:lpstr>电压损失及阻抗表</vt:lpstr>
      <vt:lpstr>管道及桥架</vt:lpstr>
      <vt:lpstr>修正系数</vt:lpstr>
      <vt:lpstr>System Info</vt:lpstr>
      <vt:lpstr>组件阵列统计信息表</vt:lpstr>
      <vt:lpstr>汇流箱统计表</vt:lpstr>
      <vt:lpstr>阴影计算</vt:lpstr>
      <vt:lpstr>经纬度</vt:lpstr>
      <vt:lpstr>节能减排</vt:lpstr>
      <vt:lpstr>Slop</vt:lpstr>
      <vt:lpstr>交流</vt:lpstr>
      <vt:lpstr>系统效率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2016-03-24T16:22:50Z</dcterms:modified>
</cp:coreProperties>
</file>